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firstSheet="5" activeTab="7"/>
  </bookViews>
  <sheets>
    <sheet name="Atención Integral de Nuestros A" sheetId="10" r:id="rId1"/>
    <sheet name="Por el Derecho Superior de Nues" sheetId="3" r:id="rId2"/>
    <sheet name="Por Nuestros Adolescentes en Si" sheetId="14" r:id="rId3"/>
    <sheet name="Desarrollo Comunitario, Comunid" sheetId="13" r:id="rId4"/>
    <sheet name="Estrategia Estatal Integral de " sheetId="6" r:id="rId5"/>
    <sheet name="Rehabilitación e Inclusión Soci" sheetId="15" r:id="rId6"/>
    <sheet name="Personas con Discapacidad Por U" sheetId="8" r:id="rId7"/>
    <sheet name="Actividades Institucionales" sheetId="1" r:id="rId8"/>
  </sheets>
  <calcPr calcId="145621"/>
</workbook>
</file>

<file path=xl/calcChain.xml><?xml version="1.0" encoding="utf-8"?>
<calcChain xmlns="http://schemas.openxmlformats.org/spreadsheetml/2006/main">
  <c r="S7" i="15" l="1"/>
  <c r="U7" i="15"/>
  <c r="X7" i="15"/>
  <c r="Y7" i="15" s="1"/>
  <c r="S8" i="15"/>
  <c r="U8" i="15"/>
  <c r="V7" i="15" s="1"/>
  <c r="X8" i="15"/>
  <c r="S9" i="15"/>
  <c r="U9" i="15"/>
  <c r="X9" i="15"/>
  <c r="Y9" i="15" s="1"/>
  <c r="S10" i="15"/>
  <c r="U10" i="15"/>
  <c r="V9" i="15" s="1"/>
  <c r="X10" i="15"/>
  <c r="S11" i="15"/>
  <c r="U11" i="15"/>
  <c r="X11" i="15"/>
  <c r="Y11" i="15" s="1"/>
  <c r="S12" i="15"/>
  <c r="U12" i="15"/>
  <c r="V11" i="15" s="1"/>
  <c r="X12" i="15"/>
  <c r="S13" i="15"/>
  <c r="U13" i="15"/>
  <c r="X13" i="15"/>
  <c r="Y13" i="15" s="1"/>
  <c r="S14" i="15"/>
  <c r="U14" i="15"/>
  <c r="V13" i="15" s="1"/>
  <c r="X14" i="15"/>
  <c r="S15" i="15"/>
  <c r="U15" i="15"/>
  <c r="X15" i="15"/>
  <c r="Y15" i="15" s="1"/>
  <c r="S16" i="15"/>
  <c r="U16" i="15"/>
  <c r="V15" i="15" s="1"/>
  <c r="X16" i="15"/>
  <c r="S17" i="15"/>
  <c r="U17" i="15"/>
  <c r="X17" i="15"/>
  <c r="Y17" i="15" s="1"/>
  <c r="S18" i="15"/>
  <c r="U18" i="15"/>
  <c r="V17" i="15" s="1"/>
  <c r="X18" i="15"/>
  <c r="S19" i="15"/>
  <c r="U19" i="15"/>
  <c r="X19" i="15"/>
  <c r="Y19" i="15"/>
  <c r="S20" i="15"/>
  <c r="U20" i="15"/>
  <c r="X20" i="15"/>
  <c r="S21" i="15"/>
  <c r="U21" i="15"/>
  <c r="X21" i="15"/>
  <c r="Y21" i="15"/>
  <c r="S22" i="15"/>
  <c r="U22" i="15"/>
  <c r="V21" i="15" s="1"/>
  <c r="X22" i="15"/>
  <c r="U7" i="14" l="1"/>
  <c r="V7" i="14"/>
  <c r="X7" i="14"/>
  <c r="Y7" i="14"/>
  <c r="U8" i="14"/>
  <c r="X8" i="14"/>
  <c r="U9" i="14"/>
  <c r="V9" i="14"/>
  <c r="X9" i="14"/>
  <c r="U10" i="14"/>
  <c r="X10" i="14"/>
  <c r="Y9" i="14" s="1"/>
  <c r="U11" i="14"/>
  <c r="V11" i="14"/>
  <c r="X11" i="14"/>
  <c r="Y11" i="14"/>
  <c r="U12" i="14"/>
  <c r="X12" i="14"/>
  <c r="U13" i="14"/>
  <c r="V13" i="14"/>
  <c r="X13" i="14"/>
  <c r="U14" i="14"/>
  <c r="X14" i="14"/>
  <c r="Y13" i="14" s="1"/>
  <c r="U15" i="14"/>
  <c r="V15" i="14"/>
  <c r="X15" i="14"/>
  <c r="Y15" i="14"/>
  <c r="U16" i="14"/>
  <c r="X16" i="14"/>
  <c r="U17" i="14"/>
  <c r="V17" i="14"/>
  <c r="X17" i="14"/>
  <c r="U18" i="14"/>
  <c r="X18" i="14"/>
  <c r="Y17" i="14" s="1"/>
  <c r="U19" i="14"/>
  <c r="V19" i="14"/>
  <c r="X19" i="14"/>
  <c r="Y19" i="14"/>
  <c r="U20" i="14"/>
  <c r="X20" i="14"/>
  <c r="U21" i="14"/>
  <c r="V21" i="14"/>
  <c r="X21" i="14"/>
  <c r="U22" i="14"/>
  <c r="X22" i="14"/>
  <c r="Y21" i="14" s="1"/>
  <c r="U23" i="14"/>
  <c r="V23" i="14"/>
  <c r="X23" i="14"/>
  <c r="Y23" i="14"/>
  <c r="U24" i="14"/>
  <c r="X24" i="14"/>
  <c r="U25" i="14"/>
  <c r="V25" i="14"/>
  <c r="X25" i="14"/>
  <c r="U26" i="14"/>
  <c r="X26" i="14"/>
  <c r="Y25" i="14" s="1"/>
  <c r="U7" i="13"/>
  <c r="V7" i="13" s="1"/>
  <c r="X7" i="13"/>
  <c r="Y7" i="13"/>
  <c r="U8" i="13"/>
  <c r="X8" i="13"/>
  <c r="U9" i="13"/>
  <c r="V9" i="13"/>
  <c r="X9" i="13"/>
  <c r="Y9" i="13" s="1"/>
  <c r="U10" i="13"/>
  <c r="X10" i="13"/>
  <c r="U11" i="13"/>
  <c r="V11" i="13" s="1"/>
  <c r="X11" i="13"/>
  <c r="Y11" i="13"/>
  <c r="U12" i="13"/>
  <c r="X12" i="13"/>
  <c r="U13" i="13"/>
  <c r="V13" i="13"/>
  <c r="X13" i="13"/>
  <c r="Y13" i="13" s="1"/>
  <c r="U14" i="13"/>
  <c r="X14" i="13"/>
  <c r="U15" i="13"/>
  <c r="V15" i="13" s="1"/>
  <c r="X15" i="13"/>
  <c r="Y15" i="13"/>
  <c r="U16" i="13"/>
  <c r="X16" i="13"/>
  <c r="U17" i="13"/>
  <c r="V17" i="13"/>
  <c r="X17" i="13"/>
  <c r="Y17" i="13" s="1"/>
  <c r="U18" i="13"/>
  <c r="X18" i="13"/>
  <c r="U19" i="13"/>
  <c r="V19" i="13" s="1"/>
  <c r="X19" i="13"/>
  <c r="Y19" i="13"/>
  <c r="U20" i="13"/>
  <c r="X20" i="13"/>
  <c r="U21" i="13"/>
  <c r="V21" i="13"/>
  <c r="X21" i="13"/>
  <c r="Y21" i="13" s="1"/>
  <c r="U22" i="13"/>
  <c r="X22" i="13"/>
  <c r="U23" i="13"/>
  <c r="V23" i="13" s="1"/>
  <c r="X23" i="13"/>
  <c r="Y23" i="13"/>
  <c r="U24" i="13"/>
  <c r="X24" i="13"/>
  <c r="U25" i="13"/>
  <c r="V25" i="13"/>
  <c r="X25" i="13"/>
  <c r="Y25" i="13" s="1"/>
  <c r="U26" i="13"/>
  <c r="X26" i="13"/>
  <c r="Y4" i="1" l="1"/>
  <c r="V4" i="1"/>
  <c r="S5" i="1"/>
  <c r="S4" i="1"/>
  <c r="X44" i="8" l="1"/>
  <c r="X43" i="8"/>
  <c r="X13" i="8"/>
  <c r="X14" i="8"/>
  <c r="Y15" i="3" l="1"/>
  <c r="Y25" i="3"/>
  <c r="Y23" i="3"/>
  <c r="Y21" i="3"/>
  <c r="Y19" i="3"/>
  <c r="Y17" i="3"/>
  <c r="Y13" i="3"/>
  <c r="Y11" i="3"/>
  <c r="Y9" i="3"/>
  <c r="Y7" i="3"/>
  <c r="Y41" i="8"/>
  <c r="Y37" i="8"/>
  <c r="Y35" i="8"/>
  <c r="X36" i="8"/>
  <c r="X35" i="8"/>
  <c r="X31" i="8"/>
  <c r="X28" i="8"/>
  <c r="X27" i="8"/>
  <c r="Y27" i="8" s="1"/>
  <c r="X30" i="8"/>
  <c r="X29" i="8"/>
  <c r="Y29" i="8" s="1"/>
  <c r="X26" i="8"/>
  <c r="X25" i="8"/>
  <c r="Y25" i="8" s="1"/>
  <c r="Y21" i="8"/>
  <c r="Y19" i="8"/>
  <c r="Y15" i="8"/>
  <c r="Y13" i="8"/>
  <c r="H19" i="6" l="1"/>
  <c r="X19" i="6"/>
  <c r="Y31" i="6"/>
  <c r="Y29" i="6"/>
  <c r="Y27" i="6"/>
  <c r="Y25" i="6"/>
  <c r="Y21" i="6"/>
  <c r="Y19" i="6"/>
  <c r="Y17" i="6"/>
  <c r="Y15" i="6"/>
  <c r="Y13" i="6"/>
  <c r="Y9" i="6"/>
  <c r="Y23" i="6"/>
  <c r="Y11" i="6"/>
  <c r="Y7" i="6"/>
  <c r="S22" i="8" l="1"/>
  <c r="S21" i="8"/>
  <c r="S20" i="8"/>
  <c r="S19" i="8"/>
  <c r="S44" i="8"/>
  <c r="S43" i="8"/>
  <c r="S42" i="8"/>
  <c r="S41" i="8"/>
  <c r="S40" i="8"/>
  <c r="S39" i="8"/>
  <c r="S38" i="8"/>
  <c r="S37" i="8"/>
  <c r="S36" i="8"/>
  <c r="S35" i="8"/>
  <c r="S34" i="8"/>
  <c r="S33" i="8"/>
  <c r="S32" i="8"/>
  <c r="S31" i="8"/>
  <c r="S30" i="8"/>
  <c r="S29" i="8"/>
  <c r="S28" i="8"/>
  <c r="S27" i="8"/>
  <c r="S26" i="8"/>
  <c r="S25" i="8"/>
  <c r="S24" i="8"/>
  <c r="S23" i="8"/>
  <c r="S16" i="8"/>
  <c r="S15" i="8"/>
  <c r="S18" i="8"/>
  <c r="S17" i="8"/>
  <c r="S14" i="8"/>
  <c r="S13" i="8"/>
  <c r="S12" i="8"/>
  <c r="S11" i="8"/>
  <c r="S9" i="8"/>
  <c r="S7" i="8"/>
  <c r="S10" i="8"/>
  <c r="S8" i="8"/>
  <c r="Y15" i="1"/>
  <c r="Y13" i="1"/>
  <c r="Y11" i="1"/>
  <c r="Y9" i="1"/>
  <c r="Y20" i="1"/>
  <c r="Y22" i="1"/>
  <c r="Y24" i="1"/>
  <c r="Y29" i="1"/>
  <c r="U30" i="1"/>
  <c r="V29" i="1" s="1"/>
  <c r="U29" i="1"/>
  <c r="S30" i="1"/>
  <c r="S29" i="1"/>
  <c r="X22" i="3"/>
  <c r="X21" i="3"/>
  <c r="S14" i="3"/>
  <c r="S13" i="3"/>
  <c r="S11" i="3"/>
  <c r="S7" i="3"/>
  <c r="S19" i="3"/>
  <c r="S22" i="3"/>
  <c r="S21" i="3"/>
  <c r="U22" i="3"/>
  <c r="U21" i="3"/>
  <c r="V21" i="3" s="1"/>
  <c r="U19" i="3"/>
  <c r="U11" i="3"/>
  <c r="U9" i="3"/>
  <c r="U10" i="3"/>
  <c r="U8" i="3"/>
  <c r="V7" i="3"/>
  <c r="U7" i="3"/>
  <c r="V9" i="3"/>
  <c r="U12" i="3"/>
  <c r="V15" i="3"/>
  <c r="U16" i="3"/>
  <c r="U15" i="3"/>
  <c r="X11" i="3"/>
  <c r="X12" i="3"/>
  <c r="V11" i="3"/>
  <c r="U13" i="3"/>
  <c r="V13" i="3"/>
  <c r="S12" i="3"/>
  <c r="S10" i="3"/>
  <c r="S9" i="3"/>
  <c r="S8" i="3"/>
  <c r="U14" i="3"/>
  <c r="Y12" i="10"/>
  <c r="Y11" i="10"/>
  <c r="Y10" i="10"/>
  <c r="Y9" i="10"/>
  <c r="Y8" i="10"/>
  <c r="Y7" i="10"/>
  <c r="Y13" i="10"/>
  <c r="X7" i="10"/>
  <c r="Q8" i="6" l="1"/>
  <c r="Q24" i="10" l="1"/>
  <c r="Q10" i="10" s="1"/>
  <c r="Q23" i="10"/>
  <c r="Q9" i="10" s="1"/>
  <c r="Q7" i="10" s="1"/>
  <c r="P11" i="10" l="1"/>
  <c r="P12" i="10"/>
  <c r="M25" i="6" l="1"/>
  <c r="M19" i="6"/>
  <c r="X13" i="3" l="1"/>
  <c r="X30" i="1" l="1"/>
  <c r="X29" i="1"/>
  <c r="X25" i="1"/>
  <c r="U25" i="1"/>
  <c r="S25" i="1"/>
  <c r="X24" i="1"/>
  <c r="V24" i="1"/>
  <c r="U24" i="1"/>
  <c r="S24" i="1"/>
  <c r="X23" i="1"/>
  <c r="U23" i="1"/>
  <c r="S23" i="1"/>
  <c r="X22" i="1"/>
  <c r="U22" i="1"/>
  <c r="V22" i="1" s="1"/>
  <c r="S22" i="1"/>
  <c r="X21" i="1"/>
  <c r="U21" i="1"/>
  <c r="S21" i="1"/>
  <c r="X20" i="1"/>
  <c r="U20" i="1"/>
  <c r="V20" i="1" s="1"/>
  <c r="S20" i="1"/>
  <c r="U10" i="1"/>
  <c r="X11" i="1"/>
  <c r="X9" i="1"/>
  <c r="X15" i="1"/>
  <c r="X13" i="1"/>
  <c r="X4" i="1"/>
  <c r="U5" i="1"/>
  <c r="U4" i="1"/>
  <c r="U9" i="1"/>
  <c r="X16" i="1"/>
  <c r="U16" i="1"/>
  <c r="S16" i="1"/>
  <c r="U15" i="1"/>
  <c r="V15" i="1" s="1"/>
  <c r="S15" i="1"/>
  <c r="X14" i="1"/>
  <c r="U14" i="1"/>
  <c r="S14" i="1"/>
  <c r="U13" i="1"/>
  <c r="V13" i="1" s="1"/>
  <c r="S13" i="1"/>
  <c r="X12" i="1"/>
  <c r="U12" i="1"/>
  <c r="S12" i="1"/>
  <c r="U11" i="1"/>
  <c r="V11" i="1" s="1"/>
  <c r="S11" i="1"/>
  <c r="X10" i="1"/>
  <c r="S10" i="1"/>
  <c r="S9" i="1"/>
  <c r="X5" i="1"/>
  <c r="X14" i="3"/>
  <c r="X26" i="3"/>
  <c r="X25" i="3"/>
  <c r="X24" i="3"/>
  <c r="X23" i="3"/>
  <c r="X20" i="3"/>
  <c r="X19" i="3"/>
  <c r="X18" i="3"/>
  <c r="X17" i="3"/>
  <c r="X16" i="3"/>
  <c r="X15" i="3"/>
  <c r="X10" i="3"/>
  <c r="X9" i="3"/>
  <c r="X8" i="3"/>
  <c r="X7" i="3"/>
  <c r="S20" i="3"/>
  <c r="S15" i="3"/>
  <c r="S26" i="3"/>
  <c r="S25" i="3"/>
  <c r="S24" i="3"/>
  <c r="S23" i="3"/>
  <c r="S18" i="3"/>
  <c r="S17" i="3"/>
  <c r="S16" i="3"/>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X12" i="10"/>
  <c r="X11" i="10"/>
  <c r="X10" i="10"/>
  <c r="X9" i="10"/>
  <c r="X8" i="10"/>
  <c r="X32" i="6"/>
  <c r="X31" i="6"/>
  <c r="X29" i="6"/>
  <c r="X28" i="6"/>
  <c r="X27" i="6"/>
  <c r="X25" i="6"/>
  <c r="X24" i="6"/>
  <c r="X23" i="6"/>
  <c r="X22" i="6"/>
  <c r="X21" i="6"/>
  <c r="X18" i="6"/>
  <c r="X17" i="6"/>
  <c r="X16" i="6"/>
  <c r="X15" i="6"/>
  <c r="X13" i="6"/>
  <c r="X12" i="6"/>
  <c r="X11" i="6"/>
  <c r="X10" i="6"/>
  <c r="X9" i="6"/>
  <c r="X8" i="6"/>
  <c r="X7" i="6"/>
  <c r="V9" i="1" l="1"/>
  <c r="X8" i="8" l="1"/>
  <c r="X9" i="8"/>
  <c r="X10" i="8"/>
  <c r="X11" i="8"/>
  <c r="X12" i="8"/>
  <c r="X15" i="8"/>
  <c r="X16" i="8"/>
  <c r="X17" i="8"/>
  <c r="X18" i="8"/>
  <c r="X19" i="8"/>
  <c r="X20" i="8"/>
  <c r="X21" i="8"/>
  <c r="X22" i="8"/>
  <c r="X23" i="8"/>
  <c r="X24" i="8"/>
  <c r="X32" i="8"/>
  <c r="Y31" i="8" s="1"/>
  <c r="X33" i="8"/>
  <c r="X34" i="8"/>
  <c r="X37" i="8"/>
  <c r="X38" i="8"/>
  <c r="X39" i="8"/>
  <c r="X40" i="8"/>
  <c r="Y39" i="8" s="1"/>
  <c r="X41" i="8"/>
  <c r="X42" i="8"/>
  <c r="Y43" i="8"/>
  <c r="X7" i="8"/>
  <c r="Y7" i="8" s="1"/>
  <c r="U39" i="8"/>
  <c r="U41" i="8"/>
  <c r="U44" i="8"/>
  <c r="U43" i="8"/>
  <c r="U42" i="8"/>
  <c r="U40" i="8"/>
  <c r="U38" i="8"/>
  <c r="U37" i="8"/>
  <c r="V37" i="8" s="1"/>
  <c r="U34" i="8"/>
  <c r="U33" i="8"/>
  <c r="V33" i="8"/>
  <c r="U31" i="8"/>
  <c r="V31" i="8" s="1"/>
  <c r="U32" i="8"/>
  <c r="U20" i="8"/>
  <c r="U13" i="8"/>
  <c r="U14" i="8"/>
  <c r="V43" i="8"/>
  <c r="V41" i="8"/>
  <c r="V39" i="8"/>
  <c r="U24" i="8"/>
  <c r="U23" i="8"/>
  <c r="U22" i="8"/>
  <c r="U21" i="8"/>
  <c r="U19" i="8"/>
  <c r="V19" i="8" s="1"/>
  <c r="U16" i="8"/>
  <c r="U15" i="8"/>
  <c r="V15" i="8" s="1"/>
  <c r="V13" i="8"/>
  <c r="Y23" i="8" l="1"/>
  <c r="Y17" i="8"/>
  <c r="Y11" i="8"/>
  <c r="Y9" i="8"/>
  <c r="Y33" i="8"/>
  <c r="V21" i="8"/>
  <c r="V23" i="8"/>
  <c r="H19" i="3" l="1"/>
  <c r="U26" i="3" l="1"/>
  <c r="U25" i="3"/>
  <c r="U24" i="3"/>
  <c r="U23" i="3"/>
  <c r="U20" i="3"/>
  <c r="U18" i="3"/>
  <c r="U17" i="3"/>
  <c r="V17" i="3" l="1"/>
  <c r="V19" i="3"/>
  <c r="V23" i="3"/>
  <c r="V25" i="3"/>
  <c r="H25" i="3"/>
  <c r="H23" i="3"/>
  <c r="H21" i="3"/>
  <c r="H17" i="3"/>
  <c r="H15" i="3"/>
  <c r="H13" i="3"/>
  <c r="H11" i="3"/>
  <c r="H9" i="3"/>
  <c r="H7" i="3"/>
  <c r="H27" i="10"/>
  <c r="H25" i="10"/>
  <c r="H23" i="10"/>
  <c r="H21" i="10"/>
  <c r="H19" i="10"/>
  <c r="H17" i="10"/>
  <c r="H15" i="10"/>
  <c r="H13" i="10"/>
  <c r="H11" i="10"/>
  <c r="H9" i="10"/>
  <c r="H7" i="10"/>
  <c r="G4" i="1" l="1"/>
  <c r="H9" i="1" l="1"/>
  <c r="H4" i="1" l="1"/>
</calcChain>
</file>

<file path=xl/sharedStrings.xml><?xml version="1.0" encoding="utf-8"?>
<sst xmlns="http://schemas.openxmlformats.org/spreadsheetml/2006/main" count="1507" uniqueCount="277">
  <si>
    <t>No.</t>
  </si>
  <si>
    <t>Indicador</t>
  </si>
  <si>
    <t>Frecuencia</t>
  </si>
  <si>
    <t>Fórmula</t>
  </si>
  <si>
    <t>Meta 2017</t>
  </si>
  <si>
    <t>Razón de gasto corriente ejercido</t>
  </si>
  <si>
    <t>Dirección Administrativa</t>
  </si>
  <si>
    <t>Anual</t>
  </si>
  <si>
    <t>N</t>
  </si>
  <si>
    <t>D</t>
  </si>
  <si>
    <t>(Total de recurso ejercido en gasto corriente por el SEDIF / Total del presupuesto estatal autorizado al SEDIF )</t>
  </si>
  <si>
    <t>Actividad Institucional: Atención al Acceso de Información Pública</t>
  </si>
  <si>
    <t>Promedio de tiempo de respuesta a las solicitudes de información.</t>
  </si>
  <si>
    <t>Área</t>
  </si>
  <si>
    <t>Unidad de Transparencia y Acceso a la Información</t>
  </si>
  <si>
    <t>Trimestral</t>
  </si>
  <si>
    <t>(Sumatoria de días en responder / Total de solicitudes respondidas)</t>
  </si>
  <si>
    <t>Proporción de recursos de revisión interpuestos. DIF</t>
  </si>
  <si>
    <t>(Recursos de revisión interpuestos / Total de solicitudes respondidas)*100</t>
  </si>
  <si>
    <t>Proporción de recursos de revisión confirmados por el IVAI. DIF</t>
  </si>
  <si>
    <t>(Recursos de revisión confirmados / Recursos de revisión interpuestos)*100</t>
  </si>
  <si>
    <t>requerida / Total de solicitudes respondidas)*100</t>
  </si>
  <si>
    <t>Proporción de solicitudes respondidas con la información requerida. DIF</t>
  </si>
  <si>
    <t>Actividad Institucional: Igualdad de Género</t>
  </si>
  <si>
    <t>Proporción de acciones realizadas para promover la
igualdad de género. DIF</t>
  </si>
  <si>
    <t>Unidad de Género</t>
  </si>
  <si>
    <t>(Acciones realizadas para promover la igualdad de género./Acciones programadas para promover la igualdad de género)*100</t>
  </si>
  <si>
    <t>(Mujeres que asistieron a eventos de capacitación/Eventos de capacitación realizados)</t>
  </si>
  <si>
    <t>(Hombres que asistieron a eventos de capacitación/Eventos de capacitación realizados)</t>
  </si>
  <si>
    <t>Promedio de mujeres capacitadas en eventos para promover la igualdad de género. DIF</t>
  </si>
  <si>
    <t>Promedio de hombres capacitados en eventos para promover la igualdad de género. DIF</t>
  </si>
  <si>
    <t>Sistema para el Desarrollo Integral de la Familia del Estado de Veracruz</t>
  </si>
  <si>
    <t>Área responsable: Procuraduría Estatal de Protección de Niñas, Niños y Adolescentes.</t>
  </si>
  <si>
    <t>Nivel</t>
  </si>
  <si>
    <t>Fin</t>
  </si>
  <si>
    <t>Propósito</t>
  </si>
  <si>
    <t>Semestral</t>
  </si>
  <si>
    <t>Tasa de variación de personas  en situación de  vulnerabilidad de sus derechos humanos apoyados.</t>
  </si>
  <si>
    <t>Tasa de variación de niñas, niños y adolescentes en situación de  vulnerabilidad de sus derechos apoyados.</t>
  </si>
  <si>
    <t>Componente 1</t>
  </si>
  <si>
    <t>Tasa de variación de eventos  para la prevención de problemáticas específicas de las niñas, niños y adolescentes.</t>
  </si>
  <si>
    <t>A1/C1</t>
  </si>
  <si>
    <t>[(Total de eventos realizados para niñas, niños y adolescentes   el año  T/Total de eventos realizados para  niñas, niños y adolescentes  en el año T -1)-1]*100</t>
  </si>
  <si>
    <t>Tasa de variación  de asesorías y representación de niñas, niños y adolescentes.</t>
  </si>
  <si>
    <t>A2/C1</t>
  </si>
  <si>
    <t>Tasa de variación  de servicios otorgados a Centros de Asistencia Social a niñas, niños y adolescentes de DIF Estatal.</t>
  </si>
  <si>
    <t>A3/C1</t>
  </si>
  <si>
    <t>A4/C1</t>
  </si>
  <si>
    <t>Tasa de variación de servicios jurídicos brindados a niños, niñas y adolescentes en adopción.</t>
  </si>
  <si>
    <t>[(Total de servicios jurídicos y administrativos brindados a niñas, niños y adolescentes en adopción en el año  T/Total de servicios  jurídicos y administrativos brindados a niñas, niños y adolescentes en adopción en el año  T -1)-1]*100</t>
  </si>
  <si>
    <t>Tasa de variación de personas  mayores de 18 años en situación de  vulnerabilidad de sus derechos humanos apoyados.</t>
  </si>
  <si>
    <t>Componente 2</t>
  </si>
  <si>
    <t>A1/C2</t>
  </si>
  <si>
    <t>Tasa de variación de asesorías y representaciones jurídicas para personas mayores de 18 años  brindadas</t>
  </si>
  <si>
    <t>A2/C2</t>
  </si>
  <si>
    <t>A3/C2</t>
  </si>
  <si>
    <t>Tasa de variación de servicios administrativos y jurídicos a mayores de 18 años  en adopción.</t>
  </si>
  <si>
    <t>A6/C2</t>
  </si>
  <si>
    <t>[(Total de servicios jurídicos y administrativos brindados a personas mayores de 18 años en adopción en el año  T / Total de servicios  jurídicos y administrativos brindados a personas mayores de 18 años  en adopción en el año  T -1)-1]*100</t>
  </si>
  <si>
    <t>Proporción en la cobertura de la población atendida con proyectos productivos.</t>
  </si>
  <si>
    <t>(Número de personas beneficiadas / Total de la poblacion en condiciones de alta y muy alta marginación en el Estado) *100</t>
  </si>
  <si>
    <t>4,634,200</t>
  </si>
  <si>
    <t>Variación en la entrega de proyectos productivos.</t>
  </si>
  <si>
    <t>(Número de proyectos productivos entregados en el año actual /Número de proyectos productivos entregados en el año anterior)-1) * 100</t>
  </si>
  <si>
    <t>Proporción de personas beneficiadas con proyectos productivos agroalimentarios.</t>
  </si>
  <si>
    <t>(Total de personas beneficiadas con proyectos productivos agroalimentarios/ Total de personas atendidas con proyectos productivos) * 100</t>
  </si>
  <si>
    <t>(Total de apoyos supervisados y evaluados / Total de apoyos entregados)*100</t>
  </si>
  <si>
    <t>(Total de personas que reciben sensibilización y capacitación / Total de beneficiarios que recibieron apoyos pecuerios y agroalimentarios) *100</t>
  </si>
  <si>
    <t>Proporción de proyectos pecuarios y agroalimentarios que se mantienen y expanden.</t>
  </si>
  <si>
    <t>Proporción de beneficiarios sensibilizados y capacitados en proyectos pecuarios y agroalimentarios.</t>
  </si>
  <si>
    <t xml:space="preserve">Proporción de proyectos pecuarios y agroalimentarios implementados. </t>
  </si>
  <si>
    <t>Proporción de personas beneficiadas con proyectos productivos industriales.</t>
  </si>
  <si>
    <t>Proporción de proyectos industriales que se mantienen y expanden.</t>
  </si>
  <si>
    <t>(Total de proyectos productivos industriales supervisados y evaluados / Total de proyectos productivos industriales implementados)*100</t>
  </si>
  <si>
    <t>Proporción de beneficiarios sensibilizados y capacitados en proyectos industriales.</t>
  </si>
  <si>
    <t>(Total de beneficiarios que reciben sensibilización y capacitación sobre proyectos productivos industriales / Total de beneficiarios que recibieron proyectos productivos industriales) *100</t>
  </si>
  <si>
    <t xml:space="preserve">Proporción de proyectos industriales implementados. </t>
  </si>
  <si>
    <t>(Total de proyectos productivos industriales implementados / Total de proyectos productivos industriales entregados) *100</t>
  </si>
  <si>
    <t>(Total de proyectos productivos pecuarios y agroalimentarios implementados / Total de productivos pecuarios y agroalimentarios entregados) *100</t>
  </si>
  <si>
    <t>Programa Presupuestario:   Por Nuestros Adolescentes En Situación De Vulnerabilidad</t>
  </si>
  <si>
    <t>Área responsable: Dirección de Atención a Población Vulnerable</t>
  </si>
  <si>
    <t>Programa Presupuestario:  Por el Derecho Superior de Nuestras Niñas y Niños</t>
  </si>
  <si>
    <t>Programa Presupuestario:  Desarrollo Comunitario, Comunidad DIFerente</t>
  </si>
  <si>
    <t>Proporcion de la poblacion atendida con mejoramiento a la comunidad.</t>
  </si>
  <si>
    <t>(Total de la poblacion beneficiada con apoyos de mejoramiento a la comunidad / Total de la población con alta y muy alta marginación en el Estado) *100</t>
  </si>
  <si>
    <t>Tasa de variación de viviendas atendidas.</t>
  </si>
  <si>
    <t>(Total de viviendas atendidas en el año actual / Total de viviendas atendidas en el año anterior)-1) * 100</t>
  </si>
  <si>
    <t>Proporción de viviendas atendidas con plantas de energía solar, captadores de agua pluvial.</t>
  </si>
  <si>
    <t>(Total de viviendas atendidas con mejoramiento a la vivienda (plantas de energía solar, captadores de agua pluvial) / Total de viviendas atendidas con mejoramiento a la comunidad) * 100</t>
  </si>
  <si>
    <t>Proporción de viviendas que mantienen y expanden los apoyos de mejoramiento.</t>
  </si>
  <si>
    <t>(Total de viviendas supervisadas y evaluadas / Total de viviendas atendidas)*100</t>
  </si>
  <si>
    <t>Proporción de beneficiarios sensibilizados y capacitados en el uso de apoyos de mejoramiento a la vivienda.</t>
  </si>
  <si>
    <t>(Total de personas que reciben sensibilización y capacitación / Total de beneficiarios que recibieron apoyos de mejoramiento a la vivienda) *100</t>
  </si>
  <si>
    <t>Proporción de viviendas atendidas con apoyos en beneficio a la salud y medio ambiente.</t>
  </si>
  <si>
    <t>Proporción de viviendas que mantienen y expanden los apoyos de mejoramiento en beneficio de la salud y medio ambiente.</t>
  </si>
  <si>
    <t>(Total de viviendas supervisadas evaluadas / Total de viviendas atendidas con mejoramiento en beneficio a la salud y medio ambiente)*100</t>
  </si>
  <si>
    <t>(Total de personas que reciben sensibilización y capacitación / Total de beneficiarios que recibieron apoyos de mejoramiento en beneficio de la salud y el medio ambiente) *100</t>
  </si>
  <si>
    <t>Proporción de beneficiarios sensibilizados y capacitados en el uso de apoyos de mejoramiento en beneficio a la salud y medio ambiente.</t>
  </si>
  <si>
    <t>Programa Presupuestario: Estrategia Estatal Integral de Asistencia Alimentaria</t>
  </si>
  <si>
    <t>Proporción en la cobertura de beneficiarios de los programas alimentarios.</t>
  </si>
  <si>
    <t>153.33</t>
  </si>
  <si>
    <t>(Total de personas beneficiadas con proyectos productivos  industriales  / Total de personas atendidas con proyectos productivos) * 100</t>
  </si>
  <si>
    <t>(Total de niñas y niños atendidos con desayunos escolares frios / Total de niñas y niños escolares vulnerables en el Estado) * 100</t>
  </si>
  <si>
    <t>Promedio de raciones de desayunos frios distribuidas a niñas y niños escolares.</t>
  </si>
  <si>
    <t>(Número de raciones de desayuno frio distribuidas a niñas y niños escolares / Total de niñas y niños inscritos en el programa)</t>
  </si>
  <si>
    <t>(Número de padrones reportados por parte de los Sistemas DIF municipales / Número de Sistemas DIF Municipales que reciben el programa)*100</t>
  </si>
  <si>
    <t>Variación en la cobertura de desayunos calientes.</t>
  </si>
  <si>
    <t>((Total de niños y adolescentes atendidos en el año actual  / Total de niños y adolescentes atendidos en el año anterior)-1) * 100</t>
  </si>
  <si>
    <t>(Número de apoyos distribuidos / Número de personas beneficiadas)</t>
  </si>
  <si>
    <t>Promedio de apoyos alimentarios distribuidos.</t>
  </si>
  <si>
    <t>Promedio de raciones de desayunos calientes distribuidas a niños y adolescentes escolares.</t>
  </si>
  <si>
    <t xml:space="preserve">(Número de raciones de desayuno caliente distribuidas a niños y adolescentes  escolares / Total de niños y adolescentes inscritos en el programa) </t>
  </si>
  <si>
    <t>(Total de apoyos de mejoramiento a la vivienda implementados / Total de apoyos de mejoramiento a la vivienda entregados) *100</t>
  </si>
  <si>
    <t xml:space="preserve">Proporción de apoyos de mejoramiento a la vivienda implementados. </t>
  </si>
  <si>
    <t>(Total de apoyos en beneficio de la salud y el medio ambiente implementados / Total de apoyos en beneficio de la salud y el medio ambiente entregados) *100</t>
  </si>
  <si>
    <t xml:space="preserve">Proporción de apoyos en beneficio a la salud y el medio ambiente implementados. </t>
  </si>
  <si>
    <t>Componente 3</t>
  </si>
  <si>
    <t>A1/C3</t>
  </si>
  <si>
    <t>Porcentaje de sujetos vulnerables y menores de 5 años en riesgo no escolarizados atendidos con despensas</t>
  </si>
  <si>
    <t>(Total de sujetos vulnerables y menores de 5 años en riesgo no escolarizados atendidos con despensas / Total de sujetos vulnerables y menores de 5 años enriesgo no escolarizados vulnerables en el Estado) * 100</t>
  </si>
  <si>
    <t xml:space="preserve"> Promedio de despensas entregadas a sujetos vulnerables.</t>
  </si>
  <si>
    <t xml:space="preserve">(Número de despensas  distribuidas a sujetos vulnerables/ Número de sujetos vulnerables atendidos con despensas) </t>
  </si>
  <si>
    <t>Promedio de despensas entregadas a menores de 5 años en riesgo no escolarizados.</t>
  </si>
  <si>
    <t>A3/C3</t>
  </si>
  <si>
    <t>A2/C3</t>
  </si>
  <si>
    <t xml:space="preserve">(Número de despensas  distribuidas a menores de 5 años en riesgo no escolarizados / Número de menores de 5 años en riesgo no escolarizados atendidos con despensas) </t>
  </si>
  <si>
    <t>A4/C3</t>
  </si>
  <si>
    <t>(Número de padrones del programa de atención alimentaria a menores de 5 años en riesgo no escolarizados reportados por parte de los Sistemas DIF Municipales / Número de sistemas DIF Municipales que reciben el programa)*100</t>
  </si>
  <si>
    <t>Promedio de padrones de desayunos escolares calientes recibidos de los DIF Municipales</t>
  </si>
  <si>
    <t>(Número de padrones reportados por parte de los Sistemas DIF municipales / Número de Sistemas DIF Municipales que reciben el programa)</t>
  </si>
  <si>
    <t>Porcentaje de niñas y niños atendidos con desayunos escolares fríos</t>
  </si>
  <si>
    <t>Tasa de variación de apoyos  jurídicos y sociales entregados a personas para restituir sus derechos.</t>
  </si>
  <si>
    <t>(Número de personas beneficiadas / Número de personas vulnerables en el Estado) *100</t>
  </si>
  <si>
    <t>Variación porcentual del número de personas beneficiarias del programa.</t>
  </si>
  <si>
    <t>[(Número de personas en situación vulnerable sin seguridad social beneficiarias del programa en el año actual / Número de personas en situación vulnerable sin seguridad beneficiarias del servicio del año anterior) -1] *100</t>
  </si>
  <si>
    <t>Proporción de atención a personas en situación vulnerable sin seguridad social.</t>
  </si>
  <si>
    <t>(Total de personas en situación vulnerable sin seguridad social atendidos con apoyos médico asistenciales / Total de personas sin seguridad social solicitantes de apoyo médico asistencial) * 100</t>
  </si>
  <si>
    <t xml:space="preserve">Variación en la entrega de apoyos económicos y en especie. </t>
  </si>
  <si>
    <t>(Total de apoyos economicos y en especie otorgados a personas en situación vulnerable sin seguridad social en el año actual / Total de apoyos económicos y en especie otorgados a personas en situación vulnerable sin seguridad social en el año anterior) * 100</t>
  </si>
  <si>
    <t>Proporción de personas en condición vulnerable sin seguridad social beneficiados, recurrentes.</t>
  </si>
  <si>
    <t>(Número de expedientes de personas en condición vulnerable sin seguridad social beneficiadas recurrentes /Número de expedientes de personas en condición vulnerable sin seguridad social  existentes)*100</t>
  </si>
  <si>
    <t>Proporción de personas en condición vulnerable sin seguridad social beneficiadas, primera vez.</t>
  </si>
  <si>
    <t>(Número de expedientes de personas en condición vulnerable sin seguridad social beneficiadas, primera vez del año actual / Número de expedientes de personas en condición vulnerable sin seguridad social existentes) *100</t>
  </si>
  <si>
    <t xml:space="preserve">Variación en la canalización de personas con estrabismo, cataratas, labio y paladar hendido. </t>
  </si>
  <si>
    <t>(Número de personas con estrabismo, cataratas, labio y paladar hendido sin seguridad social canalizadas para atención médica en el año actual/ Número de personas con estrabismo, cataratas, labio y paladar hendido sin seguridad social canalizadas para atención médica en el año anterior)-1) *100</t>
  </si>
  <si>
    <t>Proporción de personas con estrabismo, cataratas, labio y paladar hendido en protocolo quirúrgico.</t>
  </si>
  <si>
    <t>(Total de personas con estrabismo, cataratas, labio y paladar hendido en protocolo quirúrgico / Total de personas con estrabismo, cataratas, labio y paladar hendido canalizadas) *100</t>
  </si>
  <si>
    <t>Proporción de expedientes integrados de personas con estrabismo, cataratas, labio y paladar hendido atendidas.</t>
  </si>
  <si>
    <t>Número de expedientes de personas con estrabismo, labio y paladar hendido sin seguridad social atendidas en el año actual, con relación al número de personas con estos padecimientos, solicitantes de atención médica.</t>
  </si>
  <si>
    <t>Programa Presupuestario: Personas con Discapacidad: Por Una Inclusión Social Con Igualdad De Oportunidades</t>
  </si>
  <si>
    <t>Área responsable: Centro de Rehabilitación e Inclusión Social</t>
  </si>
  <si>
    <t>Variación porcentual de atención a personas con discapacidad.</t>
  </si>
  <si>
    <t>Población con discapacidad se incorporan a actividades sociales.</t>
  </si>
  <si>
    <t>Porcentaje de personas rehabilitadas funcionalmente</t>
  </si>
  <si>
    <t>(Número de personas rehabilitadas funcionalmete dadas de alta / Número de personas atendidas)*100</t>
  </si>
  <si>
    <t>Porcentaje de expedientes clínicos integrados.</t>
  </si>
  <si>
    <t>Porcentaje de personas que solicitan el servicio por primera vez.</t>
  </si>
  <si>
    <t>(Número de personas antendidas / Número de personas que solicitan el servicio)*100</t>
  </si>
  <si>
    <t>(Número de expedientes integrados / Número de personas que ingresan)*100</t>
  </si>
  <si>
    <t>Porcentaje de personas incluidas en una actividad social.</t>
  </si>
  <si>
    <t>(Número de personas atendidas / Número de personas que solicitan el servicio)*100</t>
  </si>
  <si>
    <t>Porcentajes de expedientes sociales integrados.</t>
  </si>
  <si>
    <t>Porcentaje de personas ingresadas al área  de inclusión social.</t>
  </si>
  <si>
    <t>(Número de personas atendidas/ Número de personas que solicitan el servicio)*100</t>
  </si>
  <si>
    <t>Porcentaje de Coordinaciones Interistitucionales.</t>
  </si>
  <si>
    <t>(Número de coordinaciones Interistitucionales aceptadas con apertura / Número de coordinaciones Interistitucionales gestionadas)*100</t>
  </si>
  <si>
    <t>(Número de padrones del programa entregados como parte de la Estrategia Estatal Integral de Asistencia Alimentaria / Número de sistemas DIF Municipales que reciben el programa)</t>
  </si>
  <si>
    <t>Actividad Institucional: Administración del Gasto Corriente</t>
  </si>
  <si>
    <t>(Personas con discapacidad incorporadas a actividades sociales / Personas con discapacidad que solicitan los servicios del Sistema Estatal de Rehabilitación Integral)</t>
  </si>
  <si>
    <t>Componente 4</t>
  </si>
  <si>
    <t>A1/C5</t>
  </si>
  <si>
    <t>A2/C4</t>
  </si>
  <si>
    <t>A1/C4</t>
  </si>
  <si>
    <t xml:space="preserve">Personas atendidas del trastorno del espectro del autismo </t>
  </si>
  <si>
    <t>(Total de pacientes con trastorno del espectro autista atendidos en el año actual/Total de pacientes con trastorno del espectro autista atendidos el año anterior)-1)*100</t>
  </si>
  <si>
    <t>Promedio de consultas de atención al autismo otorgadas.</t>
  </si>
  <si>
    <t>(Número de consultas otorgadas  / Total de pacientes con trastorno del espectro del autismo atendidos este año)</t>
  </si>
  <si>
    <t>Promedio de acciones de apoyo para consultas de personas con trastorno del espectro del autismo</t>
  </si>
  <si>
    <t>(Número de acciones realizadas para otorgar consulta a personas con trastornos del espectro del autismo / Número de  consultas otorgadas )</t>
  </si>
  <si>
    <t>A2/C5</t>
  </si>
  <si>
    <t>Promedio de acciones de apoyo para terapias.</t>
  </si>
  <si>
    <t>A3/C5</t>
  </si>
  <si>
    <t>(Número de acciones de apoyo realizadas para las terapias / Total de terapias efectuadas a pacientes con trastorno del espectro del autismo atendidos)</t>
  </si>
  <si>
    <t>A4/C5</t>
  </si>
  <si>
    <t>Promedio de terapias de atención al autismo otorgadas.</t>
  </si>
  <si>
    <t>(Número de terapias otorgadas / Total de pacientes con trastorno del espectro del autismo atendidos)</t>
  </si>
  <si>
    <t>Componente (C1)</t>
  </si>
  <si>
    <t>Actividad (A1 / C1)</t>
  </si>
  <si>
    <t>Actividad (A2 / C1)</t>
  </si>
  <si>
    <t>Componente (C2)</t>
  </si>
  <si>
    <t>Actividad (A1 / C2)</t>
  </si>
  <si>
    <t>Actividad (A2 / C2)</t>
  </si>
  <si>
    <t>(Número de adultos mayores de 60 años beneficiados / Número de adultos mayores de 60 años en el Estado)*100</t>
  </si>
  <si>
    <t>Porcentaje de cobertura de adultos mayores beneficiados</t>
  </si>
  <si>
    <t>Porcentaje de atención de adultos mayores de 60 años.</t>
  </si>
  <si>
    <t>(Total de adultos mayores de 60 años atendidos / Total de adultos mayores de 60 años programados para atender)*100</t>
  </si>
  <si>
    <t>Porcentaje de asistencia en salud a adultos mayores de 60 años.</t>
  </si>
  <si>
    <t>(Número de servicios asistenciales en salud brindados a adultos mayores de 60 años / Número de servicios asistenciales en salud programados para adultos mayores de 60 años) *100</t>
  </si>
  <si>
    <t>Proporción de adultos mayores de 60 años que reciben atención médico asistencial por primera vez.</t>
  </si>
  <si>
    <t>(Adultos mayores de 60 años atendidos por primera vez en el año actual / Número de expedientes de adultos mayores de 60 años vigentes)*100</t>
  </si>
  <si>
    <t>Proporción de adultos mayores de 60 años que reciben atención médico asistencial de manera subsecuente.</t>
  </si>
  <si>
    <t>(Adultos mayores de 60 años atendidos de manera subsecuente en el año actual / Número de expedientes de adultos mayores de 60 años vigentes)*100</t>
  </si>
  <si>
    <t>Porcentaje de tarjetas entregadas a beneficiarios del Programa de Pensiones Alimenticias para Adultos Mayores de 70 años.</t>
  </si>
  <si>
    <t>(Total de tarjetas entregadas a beneficiarios / Total de adultos mayores inscritos en el padrón)*100</t>
  </si>
  <si>
    <t>Porcentaje de informes del padrón de adultos mayores recibidos por parte de los municipios.</t>
  </si>
  <si>
    <t>(Informes recibidos por parte de los municipios / Informes estimados por parte de los municipios)*100</t>
  </si>
  <si>
    <t>Porcentaje de etapas de pago realizadas.</t>
  </si>
  <si>
    <t>(Número de pagos realizados / Número de pagos programados)*100</t>
  </si>
  <si>
    <t>Porcentaje de capacitación y actividades entregadas a adultos mayores de 60 años.</t>
  </si>
  <si>
    <t>(Número de servicios de capacitación, actividades y eventos para adultos mayores realizados /Número de servicios de capacitación, actividades y eventos para adultos mayores estimadas a brindar)*100</t>
  </si>
  <si>
    <t>Componente (C3)</t>
  </si>
  <si>
    <t>Actividad (A1 / C3)</t>
  </si>
  <si>
    <t>Actividad (A2 / C3)</t>
  </si>
  <si>
    <t>Porcentaje de servicios de capacitación y actividades para adultos mayores de 60 años</t>
  </si>
  <si>
    <t>(Número de servicios de capacitación para adultos mayores /Número de servicios de capacitación para adultos mayores estimadas a brindar)*100</t>
  </si>
  <si>
    <t>(Número de atenciones brindadas con  actividades y eventos especiales realizados para adultos mayores / Número de atenciones con  actividades y eventos estimadas a realizar para adultos mayores)*100</t>
  </si>
  <si>
    <t>Porcentaje de actividades y eventos especiales realizados</t>
  </si>
  <si>
    <t>Programa Presupuestario: Rehabilitación e Inclusión Social</t>
  </si>
  <si>
    <t>Trimestres</t>
  </si>
  <si>
    <t>P</t>
  </si>
  <si>
    <t>R</t>
  </si>
  <si>
    <t>92,875,000</t>
  </si>
  <si>
    <t>Área responsable: Dirección de Asistencia e Integración Social</t>
  </si>
  <si>
    <t>Área Responsable: Dirección de Asistencia e Integración Social</t>
  </si>
  <si>
    <t>Resumen Informativo del Programa Presupuestario</t>
  </si>
  <si>
    <t>*</t>
  </si>
  <si>
    <t>No se tiene programación para el primer trimestre de 2017.</t>
  </si>
  <si>
    <t>Porcentaje de padrones de desayunos escolares frios recibidos de los DIF Municipales.</t>
  </si>
  <si>
    <t>Porcentaje de padrones de sujetos vulnerables recibidos.</t>
  </si>
  <si>
    <t>Porcetaje de padrones de menores de 5 años en riesgo no escolarizados recibidos de los DIF Municipales</t>
  </si>
  <si>
    <t>21.66</t>
  </si>
  <si>
    <t>(Solicitudes que se responden con la información requerida / Total de solicitudes respondidas) * 100</t>
  </si>
  <si>
    <t>[(Total de personas en situación de riesgo y vulnerabilidad apoyados en el año T / Total de personas en situación de riesgo y vulnerabilidad apoyados en el año T -1)-1]*100</t>
  </si>
  <si>
    <t>[(Número de apoyos a entregados a personas durante el año T / Total de apoyos a personas en el año T -1)-1]*100</t>
  </si>
  <si>
    <t>[(Total de niñas, niños y adolescentes  en situación de riesgo y vulnerabilidad apoyados en el año T/Total de niñas, niños y adolescentes en situación de riesgo y vulnerabilidad apoyados en el año T -1)-1]*100</t>
  </si>
  <si>
    <t>[(Total de servicios otorgados en centros de asistencia social a niñas, niños y adolescentes en el año  T / Total de servicios otorgados en centros de asistencia social a niñas, niños y adolescentes en el año  T -1)-1]*100</t>
  </si>
  <si>
    <t>[(Total de personas mayores de años en situación de riesgo y vulnerabilidad apoyados en el año T/Total de personas mayores de  18 años en situación de riesgo y vulnerabilidad apoyados en el año T -1)-1]*100</t>
  </si>
  <si>
    <t>[(Total de servicios asesorías y representaciones realizadas para personas mayores de 18 años  en el año  T / Total de servicios de asesorías y representaciones  realizadas para personas mayores de 18 años  el año  T -1)-1]*100</t>
  </si>
  <si>
    <t>Actividad Institucional: Desarrollo Integral a Nuestros Indígenas</t>
  </si>
  <si>
    <t>Porcentaje de personas indígenas beneficiadas</t>
  </si>
  <si>
    <t>Centro de las Artes Indígenas</t>
  </si>
  <si>
    <t>Avances</t>
  </si>
  <si>
    <t>Trimestre</t>
  </si>
  <si>
    <t>Meta realizada</t>
  </si>
  <si>
    <t>Meta programada</t>
  </si>
  <si>
    <t>Eficacia en la programación</t>
  </si>
  <si>
    <t>Avances con respecto a la meta</t>
  </si>
  <si>
    <t>% Cumplimiento</t>
  </si>
  <si>
    <t>Avance acumulado al trimestre</t>
  </si>
  <si>
    <t>% Cumplimiento Anual</t>
  </si>
  <si>
    <t>% 
Cumplimiento</t>
  </si>
  <si>
    <t>Programa Presupuestario: Atención Integral de Nuestros Adultos Mayores</t>
  </si>
  <si>
    <t>(Personas indígenas beneficiadas con los programas / Personas indígenas programadas para beneficiar con los programas)*100</t>
  </si>
  <si>
    <t>(Total de viviendas atendidas con mejoramiento en beneficio a la salud y el medio ambiente / Total de viviendas atendidas con mejoramiento a la comunidad) * 100</t>
  </si>
  <si>
    <t>[(Personas con discapacidad atendidas en el año t / Personas con discapacidad atendidas en el año t-1)-1]*100</t>
  </si>
  <si>
    <t>[(Total de  servicios asesorías y representaciones  realizadas para niñas, niños y adolescentes  en el año  T / Total de asesorías y representaciones  realizada para niñas, niños y adolescentes en  el año  T -1)-1]*100</t>
  </si>
  <si>
    <t>Porcentaje de personas albergadas</t>
  </si>
  <si>
    <t>Porcentaje de personas atendidas que solicitan el servicio en el albergue</t>
  </si>
  <si>
    <t>C3</t>
  </si>
  <si>
    <t>(Número de personas con discapacidad y acompañante albergadas/ Número de personas con discapacidad y acompañante que lo soliciten)*100</t>
  </si>
  <si>
    <t>Componente 5</t>
  </si>
  <si>
    <t>Valida</t>
  </si>
  <si>
    <t>Miguel Adrián Castro Rodríguez</t>
  </si>
  <si>
    <t>Jefe de la Unidad de Planeación y Desarrollo</t>
  </si>
  <si>
    <t>Vo Bo</t>
  </si>
  <si>
    <t>Moisés Barrios Jácome</t>
  </si>
  <si>
    <t>Director de Atención a Población Vulnerable</t>
  </si>
  <si>
    <t>Porcentaje de personas con apoyos funcionales entregados</t>
  </si>
  <si>
    <t>Porcentaje de personas que requieren un apoyo funcional</t>
  </si>
  <si>
    <t>Porcentaje de apoyos funcionales otorgados</t>
  </si>
  <si>
    <t>(Número de personas a quien se entrega apoyos funcionales/Número de personas que solicitan apoyos funcionales)*100</t>
  </si>
  <si>
    <t>(Número de personas que requieren un apoyo funcional/Número de
personas que solicitan un apoyo funcional)*100</t>
  </si>
  <si>
    <t>(Número de apoyos funcionales otorgados / Número de apoyos funcionales requeridos)*100</t>
  </si>
  <si>
    <r>
      <t xml:space="preserve">Nota: 
</t>
    </r>
    <r>
      <rPr>
        <b/>
        <sz val="11"/>
        <color theme="1"/>
        <rFont val="Calibri"/>
        <family val="2"/>
        <scheme val="minor"/>
      </rPr>
      <t>P, C1, C2:</t>
    </r>
    <r>
      <rPr>
        <sz val="11"/>
        <color theme="1"/>
        <rFont val="Calibri"/>
        <family val="2"/>
        <scheme val="minor"/>
      </rPr>
      <t xml:space="preserve"> Se implementó nuevas estrategias operativas como: La asistencia de los Programas Sustantivos del CRISVER en las Jornadas de Credencialización a los municipios de Veracruz.
</t>
    </r>
    <r>
      <rPr>
        <b/>
        <sz val="11"/>
        <color theme="1"/>
        <rFont val="Calibri"/>
        <family val="2"/>
        <scheme val="minor"/>
      </rPr>
      <t xml:space="preserve">A1C2, A2C2: </t>
    </r>
    <r>
      <rPr>
        <sz val="11"/>
        <color theme="1"/>
        <rFont val="Calibri"/>
        <family val="2"/>
        <scheme val="minor"/>
      </rPr>
      <t xml:space="preserve">Implementación del servicio vespertino, permite atender a un mayor número de personas con Discapacidad que requieren los programas de Inclusión Social. 
</t>
    </r>
    <r>
      <rPr>
        <b/>
        <sz val="11"/>
        <color theme="1"/>
        <rFont val="Calibri"/>
        <family val="2"/>
        <scheme val="minor"/>
      </rPr>
      <t xml:space="preserve">A1C3: </t>
    </r>
    <r>
      <rPr>
        <sz val="11"/>
        <color theme="1"/>
        <rFont val="Calibri"/>
        <family val="2"/>
        <scheme val="minor"/>
      </rPr>
      <t xml:space="preserve">Servicio regido por la demanda del usuario que lo solicita.
</t>
    </r>
    <r>
      <rPr>
        <b/>
        <sz val="11"/>
        <color theme="1"/>
        <rFont val="Calibri"/>
        <family val="2"/>
        <scheme val="minor"/>
      </rPr>
      <t>A3C2:</t>
    </r>
    <r>
      <rPr>
        <sz val="11"/>
        <color theme="1"/>
        <rFont val="Calibri"/>
        <family val="2"/>
        <scheme val="minor"/>
      </rPr>
      <t xml:space="preserve"> Se implementó nuevas estrategias operativsa y convenios con instituciones públicas y privadas del Estado de Veracruz
</t>
    </r>
    <r>
      <rPr>
        <b/>
        <sz val="11"/>
        <color theme="1"/>
        <rFont val="Calibri"/>
        <family val="2"/>
        <scheme val="minor"/>
      </rPr>
      <t>C4:</t>
    </r>
    <r>
      <rPr>
        <sz val="11"/>
        <color theme="1"/>
        <rFont val="Calibri"/>
        <family val="2"/>
        <scheme val="minor"/>
      </rPr>
      <t xml:space="preserve"> A pesar de que en el presente año se experimentó un crecimiento en la demanda de apoyos funcionales, se puede observar un buen desempeño en la cobertura lograda por este programa al cierre anual, ya que fueron atendidos el 98.5% de los solicitantes y entregados el 93% de los apoyos requeridos. En este desempeño influyó el crecimiento presupuestal que experimentó el programa en el último cuatrimestre del año y que fue gestionado para dar cobertura al mayor número de peticiones.</t>
    </r>
  </si>
  <si>
    <t>Nota:  La supervision y evaluación de los apoyos de mejoramiento a la vivienda  inciaron durante el último trimestre 2017, toda vez que dichos apoyos fueron entregados durante este período, otorgando un plazo de implementación de los apoyos de mejoramiento a la vivienda que permita supervisar de manera eficiente a los mismos.</t>
  </si>
  <si>
    <t>Nota: 
Durante el 1er Trimestre no se contó con programación derivado del periodo de ministración de recursos para la implementación de los Programas Alimentarios y Desarrollo Comunitario.
Derivado de garantizar la Transparencia en la entrega de Proyectos Agrolimentarios, se ajustaron el número de los mismos y sus beneficiarios, con Proyectos Sustanciales que permitan combatir las carencias sociales</t>
  </si>
  <si>
    <t xml:space="preserve">Validado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</si>
</sst>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_-;* #,##0_-;_-* &quot; &quot;"/>
  </numFmts>
  <fonts count="19" x14ac:knownFonts="1">
    <font>
      <sz val="11"/>
      <color theme="1"/>
      <name val="Calibri"/>
      <family val="2"/>
      <scheme val="minor"/>
    </font>
    <font>
      <b/>
      <sz val="12"/>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1"/>
      <color theme="9" tint="-0.499984740745262"/>
      <name val="Calibri"/>
      <family val="2"/>
      <scheme val="minor"/>
    </font>
    <font>
      <sz val="12"/>
      <color theme="1"/>
      <name val="Calibri"/>
      <family val="2"/>
      <scheme val="minor"/>
    </font>
    <font>
      <sz val="11"/>
      <color theme="1"/>
      <name val="Calibri"/>
      <family val="2"/>
      <scheme val="minor"/>
    </font>
    <font>
      <b/>
      <sz val="1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b/>
      <sz val="12"/>
      <color indexed="8"/>
      <name val="Calibri"/>
      <family val="2"/>
    </font>
    <font>
      <sz val="11"/>
      <color indexed="8"/>
      <name val="Calibri"/>
      <family val="2"/>
    </font>
    <font>
      <sz val="10"/>
      <color theme="1"/>
      <name val="Arial"/>
      <family val="2"/>
    </font>
    <font>
      <b/>
      <sz val="10"/>
      <color theme="1"/>
      <name val="Arial"/>
      <family val="2"/>
    </font>
    <font>
      <sz val="12"/>
      <name val="Calibri"/>
      <family val="2"/>
    </font>
  </fonts>
  <fills count="1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indexed="9"/>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medium">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55"/>
      </left>
      <right style="thin">
        <color indexed="55"/>
      </right>
      <top style="medium">
        <color auto="1"/>
      </top>
      <bottom style="thin">
        <color indexed="55"/>
      </bottom>
      <diagonal/>
    </border>
    <border>
      <left style="thin">
        <color indexed="55"/>
      </left>
      <right style="thin">
        <color indexed="55"/>
      </right>
      <top style="medium">
        <color theme="1"/>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hair">
        <color indexed="55"/>
      </top>
      <bottom style="medium">
        <color theme="1"/>
      </bottom>
      <diagonal/>
    </border>
    <border>
      <left style="thin">
        <color indexed="55"/>
      </left>
      <right style="thin">
        <color indexed="55"/>
      </right>
      <top/>
      <bottom style="medium">
        <color theme="1"/>
      </bottom>
      <diagonal/>
    </border>
    <border>
      <left style="thin">
        <color indexed="55"/>
      </left>
      <right style="thin">
        <color indexed="55"/>
      </right>
      <top style="medium">
        <color auto="1"/>
      </top>
      <bottom/>
      <diagonal/>
    </border>
    <border>
      <left style="thin">
        <color indexed="55"/>
      </left>
      <right style="thin">
        <color indexed="55"/>
      </right>
      <top style="hair">
        <color indexed="55"/>
      </top>
      <bottom style="thin">
        <color indexed="55"/>
      </bottom>
      <diagonal/>
    </border>
    <border>
      <left style="thin">
        <color indexed="55"/>
      </left>
      <right style="thin">
        <color indexed="55"/>
      </right>
      <top/>
      <bottom/>
      <diagonal/>
    </border>
    <border>
      <left/>
      <right style="thin">
        <color indexed="64"/>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640">
    <xf numFmtId="0" fontId="0" fillId="0" borderId="0" xfId="0"/>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7" xfId="0" applyFill="1" applyBorder="1" applyAlignment="1">
      <alignment horizontal="center" vertical="center"/>
    </xf>
    <xf numFmtId="0" fontId="0" fillId="3" borderId="10" xfId="0" applyFill="1" applyBorder="1" applyAlignment="1">
      <alignment vertical="center" wrapText="1"/>
    </xf>
    <xf numFmtId="0" fontId="0" fillId="3" borderId="19" xfId="0" applyFill="1" applyBorder="1" applyAlignment="1">
      <alignment vertical="center" wrapText="1"/>
    </xf>
    <xf numFmtId="0" fontId="0" fillId="3" borderId="16" xfId="0" applyFill="1" applyBorder="1" applyAlignment="1">
      <alignment horizontal="center" vertical="center"/>
    </xf>
    <xf numFmtId="0" fontId="5" fillId="6" borderId="0" xfId="0" applyFont="1" applyFill="1" applyBorder="1" applyAlignment="1">
      <alignment horizontal="center"/>
    </xf>
    <xf numFmtId="0" fontId="3" fillId="0" borderId="0" xfId="0" applyFont="1" applyBorder="1" applyAlignment="1">
      <alignment horizontal="center"/>
    </xf>
    <xf numFmtId="0" fontId="0" fillId="3" borderId="18" xfId="0" applyFill="1" applyBorder="1" applyAlignment="1">
      <alignment horizontal="center" vertical="center"/>
    </xf>
    <xf numFmtId="0" fontId="5" fillId="6" borderId="11" xfId="0" applyFont="1" applyFill="1" applyBorder="1" applyAlignment="1">
      <alignment horizontal="center"/>
    </xf>
    <xf numFmtId="0" fontId="3" fillId="0" borderId="11" xfId="0" applyFont="1" applyBorder="1" applyAlignment="1">
      <alignment horizontal="center"/>
    </xf>
    <xf numFmtId="0" fontId="5" fillId="6" borderId="27" xfId="0" applyFont="1" applyFill="1" applyBorder="1" applyAlignment="1">
      <alignment horizontal="center"/>
    </xf>
    <xf numFmtId="0" fontId="3" fillId="0" borderId="28" xfId="0" applyFont="1" applyBorder="1" applyAlignment="1">
      <alignment horizontal="center"/>
    </xf>
    <xf numFmtId="0" fontId="5" fillId="6" borderId="19" xfId="0" applyFont="1" applyFill="1" applyBorder="1" applyAlignment="1">
      <alignment horizontal="center"/>
    </xf>
    <xf numFmtId="0" fontId="3" fillId="0" borderId="29" xfId="0" applyFont="1" applyBorder="1" applyAlignment="1">
      <alignment horizontal="center"/>
    </xf>
    <xf numFmtId="0" fontId="0" fillId="0" borderId="29" xfId="0" applyBorder="1" applyAlignment="1">
      <alignment horizontal="center"/>
    </xf>
    <xf numFmtId="0" fontId="5" fillId="6" borderId="25" xfId="0" applyFont="1" applyFill="1" applyBorder="1" applyAlignment="1">
      <alignment horizontal="center"/>
    </xf>
    <xf numFmtId="0" fontId="5" fillId="6" borderId="10" xfId="0" applyFont="1" applyFill="1" applyBorder="1" applyAlignment="1">
      <alignment horizontal="center"/>
    </xf>
    <xf numFmtId="0" fontId="3" fillId="0" borderId="12" xfId="0" applyFont="1" applyBorder="1" applyAlignment="1">
      <alignment horizontal="center"/>
    </xf>
    <xf numFmtId="0" fontId="0" fillId="0" borderId="12" xfId="0" applyBorder="1" applyAlignment="1">
      <alignment horizontal="center"/>
    </xf>
    <xf numFmtId="0" fontId="0" fillId="3" borderId="31" xfId="0" applyFill="1" applyBorder="1" applyAlignment="1">
      <alignment horizontal="center" vertical="center" wrapText="1"/>
    </xf>
    <xf numFmtId="0" fontId="0" fillId="0" borderId="31" xfId="0" applyBorder="1"/>
    <xf numFmtId="0" fontId="0" fillId="0" borderId="15" xfId="0" applyBorder="1" applyAlignment="1">
      <alignment horizontal="center" vertical="center"/>
    </xf>
    <xf numFmtId="0" fontId="5" fillId="6"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0" xfId="0" applyFont="1" applyBorder="1" applyAlignment="1">
      <alignment horizontal="center" vertical="center"/>
    </xf>
    <xf numFmtId="0" fontId="5" fillId="6"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11" xfId="0" applyBorder="1" applyAlignment="1">
      <alignment horizontal="center" vertical="center"/>
    </xf>
    <xf numFmtId="0" fontId="0" fillId="0" borderId="33" xfId="0" applyBorder="1"/>
    <xf numFmtId="0" fontId="0" fillId="3" borderId="29" xfId="0" applyFill="1" applyBorder="1" applyAlignment="1">
      <alignment horizontal="center" vertical="center" wrapText="1"/>
    </xf>
    <xf numFmtId="1" fontId="5" fillId="6" borderId="0" xfId="0" applyNumberFormat="1" applyFont="1" applyFill="1" applyBorder="1" applyAlignment="1">
      <alignment horizontal="center"/>
    </xf>
    <xf numFmtId="0" fontId="0" fillId="3" borderId="25" xfId="0" applyFill="1" applyBorder="1" applyAlignment="1">
      <alignment vertical="center" wrapText="1"/>
    </xf>
    <xf numFmtId="0" fontId="0" fillId="3" borderId="35" xfId="0" applyFill="1" applyBorder="1" applyAlignment="1">
      <alignment horizontal="center" vertical="center" wrapText="1"/>
    </xf>
    <xf numFmtId="0" fontId="0" fillId="0" borderId="30" xfId="0" applyBorder="1" applyAlignment="1">
      <alignment horizontal="center"/>
    </xf>
    <xf numFmtId="2" fontId="6" fillId="7" borderId="26" xfId="0" applyNumberFormat="1" applyFont="1" applyFill="1"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2" xfId="0" applyBorder="1" applyAlignment="1">
      <alignment horizontal="center" vertical="center"/>
    </xf>
    <xf numFmtId="2" fontId="0" fillId="0" borderId="11" xfId="0" applyNumberFormat="1" applyBorder="1" applyAlignment="1">
      <alignment horizontal="center" vertical="center"/>
    </xf>
    <xf numFmtId="0" fontId="0" fillId="0" borderId="23" xfId="0" applyBorder="1" applyAlignment="1">
      <alignment horizontal="center" vertical="center"/>
    </xf>
    <xf numFmtId="2" fontId="6" fillId="12" borderId="45" xfId="0" applyNumberFormat="1" applyFont="1" applyFill="1" applyBorder="1" applyAlignment="1">
      <alignment horizontal="center" vertical="center"/>
    </xf>
    <xf numFmtId="2" fontId="0" fillId="10" borderId="30" xfId="0" applyNumberFormat="1" applyFill="1" applyBorder="1" applyAlignment="1">
      <alignment horizontal="center" vertical="center"/>
    </xf>
    <xf numFmtId="0" fontId="0" fillId="3" borderId="0" xfId="0" applyFill="1" applyBorder="1" applyAlignment="1">
      <alignment horizontal="center" vertical="center" wrapText="1"/>
    </xf>
    <xf numFmtId="2" fontId="0" fillId="0" borderId="28" xfId="0" applyNumberFormat="1" applyBorder="1" applyAlignment="1">
      <alignment horizontal="center" vertical="center"/>
    </xf>
    <xf numFmtId="2" fontId="0" fillId="6" borderId="26" xfId="0" applyNumberFormat="1" applyFill="1" applyBorder="1" applyAlignment="1">
      <alignment horizontal="center" vertical="center"/>
    </xf>
    <xf numFmtId="0" fontId="0" fillId="0" borderId="42" xfId="0" applyBorder="1" applyAlignment="1">
      <alignment horizontal="right" vertical="center"/>
    </xf>
    <xf numFmtId="0" fontId="0" fillId="6" borderId="43" xfId="0" applyFill="1" applyBorder="1" applyAlignment="1">
      <alignment horizontal="right" vertical="center"/>
    </xf>
    <xf numFmtId="2" fontId="0" fillId="10" borderId="34" xfId="0" applyNumberFormat="1" applyFill="1" applyBorder="1" applyAlignment="1">
      <alignment horizontal="center" vertical="center"/>
    </xf>
    <xf numFmtId="2" fontId="0" fillId="10" borderId="35" xfId="0" applyNumberFormat="1" applyFill="1" applyBorder="1" applyAlignment="1">
      <alignment horizontal="center" vertical="center"/>
    </xf>
    <xf numFmtId="2" fontId="0" fillId="11" borderId="34" xfId="0" applyNumberFormat="1" applyFill="1" applyBorder="1" applyAlignment="1">
      <alignment horizontal="center" vertical="center"/>
    </xf>
    <xf numFmtId="2" fontId="0" fillId="11" borderId="35" xfId="0" applyNumberFormat="1" applyFill="1" applyBorder="1" applyAlignment="1">
      <alignment horizontal="center" vertical="center"/>
    </xf>
    <xf numFmtId="2" fontId="0" fillId="8" borderId="34" xfId="0" applyNumberFormat="1" applyFill="1" applyBorder="1" applyAlignment="1">
      <alignment horizontal="center" vertical="center"/>
    </xf>
    <xf numFmtId="0" fontId="0" fillId="6" borderId="39" xfId="0" applyFill="1" applyBorder="1" applyAlignment="1">
      <alignment horizontal="right" vertical="center"/>
    </xf>
    <xf numFmtId="2" fontId="0" fillId="6" borderId="29" xfId="0" applyNumberFormat="1" applyFill="1" applyBorder="1" applyAlignment="1">
      <alignment horizontal="center" vertical="center"/>
    </xf>
    <xf numFmtId="0" fontId="0" fillId="0" borderId="36" xfId="0" applyBorder="1" applyAlignment="1">
      <alignment horizontal="right" vertical="center"/>
    </xf>
    <xf numFmtId="2" fontId="0" fillId="0" borderId="7" xfId="0" applyNumberFormat="1" applyBorder="1" applyAlignment="1">
      <alignment horizontal="center" vertical="center"/>
    </xf>
    <xf numFmtId="0" fontId="0" fillId="6" borderId="22" xfId="0" applyFill="1" applyBorder="1" applyAlignment="1">
      <alignment horizontal="right" vertical="center"/>
    </xf>
    <xf numFmtId="2" fontId="0" fillId="6" borderId="12" xfId="0" applyNumberFormat="1" applyFill="1" applyBorder="1" applyAlignment="1">
      <alignment horizontal="center" vertical="center"/>
    </xf>
    <xf numFmtId="0" fontId="0" fillId="3" borderId="24"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3" xfId="0"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0" fillId="3" borderId="0"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11" xfId="0" applyFill="1" applyBorder="1" applyAlignment="1">
      <alignment horizontal="center" vertical="center" wrapText="1"/>
    </xf>
    <xf numFmtId="2" fontId="6" fillId="12" borderId="52" xfId="0" applyNumberFormat="1" applyFont="1" applyFill="1" applyBorder="1" applyAlignment="1">
      <alignment horizontal="center" vertical="center"/>
    </xf>
    <xf numFmtId="0" fontId="2" fillId="3" borderId="35" xfId="0" applyFont="1" applyFill="1" applyBorder="1" applyAlignment="1">
      <alignment horizontal="center" vertical="center" wrapText="1"/>
    </xf>
    <xf numFmtId="0" fontId="2" fillId="3" borderId="46" xfId="0" applyFont="1" applyFill="1" applyBorder="1" applyAlignment="1">
      <alignment horizontal="center" vertical="center" wrapText="1"/>
    </xf>
    <xf numFmtId="2" fontId="0" fillId="5" borderId="34" xfId="0" applyNumberFormat="1" applyFill="1" applyBorder="1" applyAlignment="1">
      <alignment horizontal="center" vertical="center"/>
    </xf>
    <xf numFmtId="2" fontId="0" fillId="5" borderId="35" xfId="0" applyNumberFormat="1" applyFill="1" applyBorder="1" applyAlignment="1">
      <alignment horizontal="center" vertical="center"/>
    </xf>
    <xf numFmtId="0" fontId="0" fillId="3" borderId="30" xfId="0" applyFill="1" applyBorder="1" applyAlignment="1">
      <alignment horizontal="center" vertical="center" wrapText="1"/>
    </xf>
    <xf numFmtId="2" fontId="0" fillId="8" borderId="35" xfId="0" applyNumberFormat="1" applyFill="1" applyBorder="1" applyAlignment="1">
      <alignment horizontal="center" vertical="center"/>
    </xf>
    <xf numFmtId="0" fontId="2" fillId="3" borderId="18"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0" fillId="0" borderId="39" xfId="0" applyBorder="1" applyAlignment="1">
      <alignment horizontal="right" vertical="center"/>
    </xf>
    <xf numFmtId="2" fontId="0" fillId="0" borderId="29" xfId="0" applyNumberFormat="1" applyBorder="1" applyAlignment="1">
      <alignment horizontal="center" vertical="center"/>
    </xf>
    <xf numFmtId="0" fontId="0" fillId="0" borderId="39" xfId="0" applyBorder="1" applyAlignment="1">
      <alignment horizontal="center" vertical="center"/>
    </xf>
    <xf numFmtId="0" fontId="5" fillId="6" borderId="5" xfId="0" applyFont="1" applyFill="1" applyBorder="1" applyAlignment="1">
      <alignment horizontal="center"/>
    </xf>
    <xf numFmtId="0" fontId="3" fillId="0" borderId="7" xfId="0" applyFont="1" applyBorder="1" applyAlignment="1">
      <alignment horizontal="center"/>
    </xf>
    <xf numFmtId="0" fontId="0" fillId="0" borderId="7" xfId="0" applyBorder="1" applyAlignment="1">
      <alignment horizontal="center"/>
    </xf>
    <xf numFmtId="2" fontId="0" fillId="5" borderId="30" xfId="0" applyNumberFormat="1" applyFill="1" applyBorder="1" applyAlignment="1">
      <alignment horizontal="center" vertical="center"/>
    </xf>
    <xf numFmtId="2" fontId="0" fillId="5" borderId="31" xfId="0" applyNumberFormat="1" applyFill="1" applyBorder="1" applyAlignment="1">
      <alignment horizontal="center" vertical="center"/>
    </xf>
    <xf numFmtId="2" fontId="6" fillId="12" borderId="50" xfId="0" applyNumberFormat="1" applyFont="1" applyFill="1" applyBorder="1" applyAlignment="1">
      <alignment horizontal="center" vertical="center"/>
    </xf>
    <xf numFmtId="0" fontId="5" fillId="6" borderId="5" xfId="0" applyFont="1" applyFill="1" applyBorder="1" applyAlignment="1">
      <alignment horizontal="center" vertical="center"/>
    </xf>
    <xf numFmtId="2" fontId="6" fillId="7" borderId="7" xfId="0" applyNumberFormat="1" applyFont="1" applyFill="1" applyBorder="1" applyAlignment="1">
      <alignment vertical="center"/>
    </xf>
    <xf numFmtId="0" fontId="0" fillId="5" borderId="36" xfId="0" applyFill="1" applyBorder="1" applyAlignment="1">
      <alignment horizontal="center" vertical="center"/>
    </xf>
    <xf numFmtId="2" fontId="0" fillId="5" borderId="7" xfId="0" applyNumberFormat="1" applyFill="1" applyBorder="1" applyAlignment="1">
      <alignment horizontal="center" vertical="center"/>
    </xf>
    <xf numFmtId="0" fontId="0" fillId="5" borderId="22" xfId="0" applyFill="1" applyBorder="1" applyAlignment="1">
      <alignment horizontal="center" vertical="center"/>
    </xf>
    <xf numFmtId="0" fontId="0" fillId="5" borderId="43" xfId="0" applyFill="1" applyBorder="1" applyAlignment="1">
      <alignment horizontal="center" vertical="center"/>
    </xf>
    <xf numFmtId="0" fontId="0" fillId="5" borderId="42" xfId="0" applyFill="1" applyBorder="1" applyAlignment="1">
      <alignment horizontal="center" vertical="center"/>
    </xf>
    <xf numFmtId="2" fontId="0" fillId="5" borderId="28" xfId="0" applyNumberFormat="1" applyFill="1" applyBorder="1" applyAlignment="1">
      <alignment horizontal="center" vertical="center"/>
    </xf>
    <xf numFmtId="2" fontId="0" fillId="5" borderId="33" xfId="0" applyNumberFormat="1" applyFill="1" applyBorder="1" applyAlignment="1">
      <alignment horizontal="center" vertical="center"/>
    </xf>
    <xf numFmtId="2" fontId="6" fillId="12" borderId="51" xfId="0" applyNumberFormat="1" applyFont="1" applyFill="1" applyBorder="1" applyAlignment="1">
      <alignment horizontal="center" vertical="center"/>
    </xf>
    <xf numFmtId="2" fontId="0" fillId="5" borderId="23" xfId="0" applyNumberFormat="1" applyFill="1" applyBorder="1" applyAlignment="1">
      <alignment horizontal="center" vertical="center"/>
    </xf>
    <xf numFmtId="2" fontId="6" fillId="12" borderId="54" xfId="0" applyNumberFormat="1" applyFont="1" applyFill="1" applyBorder="1"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23" xfId="0" applyFill="1" applyBorder="1" applyAlignment="1">
      <alignment horizontal="center" vertical="center"/>
    </xf>
    <xf numFmtId="0" fontId="0" fillId="5" borderId="15" xfId="0" applyFill="1" applyBorder="1" applyAlignment="1">
      <alignment horizontal="center" vertical="center"/>
    </xf>
    <xf numFmtId="0" fontId="0" fillId="5" borderId="0" xfId="0" applyFill="1" applyBorder="1" applyAlignment="1">
      <alignment horizontal="center" vertical="center"/>
    </xf>
    <xf numFmtId="2" fontId="6" fillId="7" borderId="4" xfId="0" applyNumberFormat="1" applyFont="1" applyFill="1" applyBorder="1" applyAlignment="1">
      <alignment vertical="center"/>
    </xf>
    <xf numFmtId="2" fontId="6" fillId="7" borderId="16" xfId="0" applyNumberFormat="1" applyFont="1" applyFill="1" applyBorder="1" applyAlignment="1">
      <alignment vertical="center"/>
    </xf>
    <xf numFmtId="0" fontId="0" fillId="0" borderId="6" xfId="0" applyBorder="1" applyAlignment="1">
      <alignment horizontal="center" vertical="center"/>
    </xf>
    <xf numFmtId="0" fontId="2" fillId="3" borderId="19" xfId="0" applyFont="1" applyFill="1" applyBorder="1" applyAlignment="1">
      <alignment horizontal="center" vertical="center" wrapText="1"/>
    </xf>
    <xf numFmtId="2" fontId="0" fillId="0" borderId="23" xfId="0" applyNumberFormat="1" applyBorder="1" applyAlignment="1">
      <alignment horizontal="center" vertical="center"/>
    </xf>
    <xf numFmtId="0" fontId="0" fillId="5" borderId="10" xfId="0" applyFill="1" applyBorder="1" applyAlignment="1">
      <alignment horizontal="center" vertical="center"/>
    </xf>
    <xf numFmtId="0" fontId="0" fillId="5" borderId="27" xfId="0" applyFill="1" applyBorder="1" applyAlignment="1">
      <alignment horizontal="center" vertical="center"/>
    </xf>
    <xf numFmtId="0" fontId="0" fillId="7" borderId="42" xfId="0" applyFill="1" applyBorder="1" applyAlignment="1">
      <alignment horizontal="center" vertical="center"/>
    </xf>
    <xf numFmtId="2" fontId="0" fillId="7" borderId="34" xfId="0" applyNumberFormat="1" applyFill="1" applyBorder="1" applyAlignment="1">
      <alignment horizontal="center" vertical="center"/>
    </xf>
    <xf numFmtId="0" fontId="0" fillId="7" borderId="43" xfId="0" applyFill="1" applyBorder="1" applyAlignment="1">
      <alignment horizontal="center" vertical="center"/>
    </xf>
    <xf numFmtId="2" fontId="0" fillId="7" borderId="35" xfId="0" applyNumberFormat="1" applyFill="1" applyBorder="1" applyAlignment="1">
      <alignment horizontal="center" vertical="center"/>
    </xf>
    <xf numFmtId="0" fontId="0" fillId="7" borderId="22" xfId="0" applyFill="1" applyBorder="1" applyAlignment="1">
      <alignment horizontal="center" vertical="center"/>
    </xf>
    <xf numFmtId="2" fontId="0" fillId="7" borderId="30" xfId="0" applyNumberFormat="1" applyFill="1" applyBorder="1" applyAlignment="1">
      <alignment horizontal="center" vertical="center"/>
    </xf>
    <xf numFmtId="0" fontId="0" fillId="7" borderId="36" xfId="0" applyFill="1" applyBorder="1" applyAlignment="1">
      <alignment horizontal="center" vertical="center"/>
    </xf>
    <xf numFmtId="2" fontId="0" fillId="7" borderId="33" xfId="0" applyNumberFormat="1" applyFill="1" applyBorder="1" applyAlignment="1">
      <alignment horizontal="center" vertical="center"/>
    </xf>
    <xf numFmtId="2" fontId="0" fillId="8" borderId="31" xfId="0" applyNumberFormat="1" applyFill="1" applyBorder="1" applyAlignment="1">
      <alignment horizontal="center" vertical="center"/>
    </xf>
    <xf numFmtId="0" fontId="0" fillId="0" borderId="0" xfId="0" applyAlignment="1">
      <alignment wrapText="1"/>
    </xf>
    <xf numFmtId="0" fontId="2" fillId="3" borderId="13" xfId="0" applyFont="1" applyFill="1" applyBorder="1" applyAlignment="1">
      <alignment horizontal="center" vertical="center" wrapText="1"/>
    </xf>
    <xf numFmtId="2" fontId="0" fillId="0" borderId="15" xfId="0" applyNumberFormat="1" applyBorder="1" applyAlignment="1">
      <alignment horizontal="center" vertical="center"/>
    </xf>
    <xf numFmtId="2" fontId="0" fillId="5" borderId="15" xfId="0" applyNumberFormat="1" applyFill="1" applyBorder="1" applyAlignment="1">
      <alignment horizontal="center" vertical="center"/>
    </xf>
    <xf numFmtId="2" fontId="0" fillId="5" borderId="26" xfId="0" applyNumberFormat="1" applyFill="1" applyBorder="1" applyAlignment="1">
      <alignment horizontal="center" vertical="center"/>
    </xf>
    <xf numFmtId="2" fontId="0" fillId="8" borderId="30" xfId="0" applyNumberFormat="1" applyFill="1" applyBorder="1" applyAlignment="1">
      <alignment horizontal="center" vertical="center"/>
    </xf>
    <xf numFmtId="2" fontId="0" fillId="5" borderId="12" xfId="0" applyNumberFormat="1" applyFill="1" applyBorder="1" applyAlignment="1">
      <alignment horizontal="center" vertical="center"/>
    </xf>
    <xf numFmtId="2" fontId="0" fillId="11" borderId="30" xfId="0" applyNumberFormat="1" applyFill="1" applyBorder="1" applyAlignment="1">
      <alignment horizontal="center" vertical="center"/>
    </xf>
    <xf numFmtId="0" fontId="3" fillId="0" borderId="0" xfId="0" applyFont="1"/>
    <xf numFmtId="164" fontId="3" fillId="0" borderId="0" xfId="1" applyNumberFormat="1" applyFont="1" applyBorder="1" applyAlignment="1">
      <alignment horizontal="center"/>
    </xf>
    <xf numFmtId="164" fontId="3" fillId="0" borderId="11" xfId="1" applyNumberFormat="1" applyFont="1" applyBorder="1" applyAlignment="1">
      <alignment horizontal="center"/>
    </xf>
    <xf numFmtId="0" fontId="0" fillId="3" borderId="21" xfId="0" applyFill="1" applyBorder="1" applyAlignment="1">
      <alignment horizontal="center" vertical="center"/>
    </xf>
    <xf numFmtId="0" fontId="0" fillId="3" borderId="4" xfId="0" applyFill="1" applyBorder="1" applyAlignment="1">
      <alignment horizontal="center" vertical="center"/>
    </xf>
    <xf numFmtId="3" fontId="3" fillId="0" borderId="15" xfId="0" applyNumberFormat="1" applyFont="1" applyBorder="1" applyAlignment="1">
      <alignment horizontal="right"/>
    </xf>
    <xf numFmtId="0" fontId="0" fillId="0" borderId="31" xfId="0" applyBorder="1" applyAlignment="1">
      <alignment horizontal="center"/>
    </xf>
    <xf numFmtId="164" fontId="8" fillId="5" borderId="0" xfId="1" applyNumberFormat="1" applyFont="1" applyFill="1" applyBorder="1" applyAlignment="1">
      <alignment horizontal="right"/>
    </xf>
    <xf numFmtId="164" fontId="8" fillId="0" borderId="0" xfId="1" applyNumberFormat="1" applyFont="1" applyBorder="1" applyAlignment="1">
      <alignment horizontal="right"/>
    </xf>
    <xf numFmtId="164" fontId="3" fillId="0" borderId="12" xfId="1" applyNumberFormat="1" applyFont="1" applyBorder="1" applyAlignment="1">
      <alignment horizontal="right"/>
    </xf>
    <xf numFmtId="164" fontId="8" fillId="5" borderId="11" xfId="1" applyNumberFormat="1" applyFont="1" applyFill="1" applyBorder="1" applyAlignment="1">
      <alignment horizontal="right"/>
    </xf>
    <xf numFmtId="164" fontId="8" fillId="0" borderId="23" xfId="1" applyNumberFormat="1" applyFont="1" applyBorder="1" applyAlignment="1">
      <alignment horizontal="right"/>
    </xf>
    <xf numFmtId="164" fontId="8" fillId="0" borderId="11" xfId="1" applyNumberFormat="1" applyFont="1" applyBorder="1" applyAlignment="1">
      <alignment horizontal="right"/>
    </xf>
    <xf numFmtId="2" fontId="0" fillId="0" borderId="6" xfId="0" applyNumberFormat="1" applyBorder="1"/>
    <xf numFmtId="2" fontId="0" fillId="6" borderId="11" xfId="0" applyNumberFormat="1" applyFill="1" applyBorder="1"/>
    <xf numFmtId="2" fontId="0" fillId="0" borderId="0" xfId="0" applyNumberFormat="1" applyBorder="1"/>
    <xf numFmtId="0" fontId="3" fillId="0" borderId="31" xfId="0" applyFont="1" applyBorder="1" applyAlignment="1">
      <alignment horizontal="center"/>
    </xf>
    <xf numFmtId="0" fontId="3" fillId="0" borderId="30" xfId="0" applyFont="1" applyBorder="1" applyAlignment="1">
      <alignment horizontal="center"/>
    </xf>
    <xf numFmtId="0" fontId="0" fillId="3" borderId="0" xfId="0" applyFill="1" applyBorder="1" applyAlignment="1">
      <alignment horizontal="center" vertical="center" wrapText="1"/>
    </xf>
    <xf numFmtId="164" fontId="3" fillId="0" borderId="33" xfId="1" applyNumberFormat="1" applyFont="1" applyBorder="1" applyAlignment="1">
      <alignment horizontal="right"/>
    </xf>
    <xf numFmtId="164" fontId="3" fillId="0" borderId="30" xfId="1" applyNumberFormat="1" applyFont="1" applyBorder="1" applyAlignment="1">
      <alignment horizontal="right"/>
    </xf>
    <xf numFmtId="164" fontId="3" fillId="0" borderId="31" xfId="1" applyNumberFormat="1" applyFont="1" applyBorder="1" applyAlignment="1">
      <alignment horizontal="right"/>
    </xf>
    <xf numFmtId="164" fontId="3" fillId="0" borderId="34" xfId="1" applyNumberFormat="1" applyFont="1" applyBorder="1" applyAlignment="1">
      <alignment horizontal="right"/>
    </xf>
    <xf numFmtId="0" fontId="3" fillId="0" borderId="34" xfId="1" applyNumberFormat="1" applyFont="1" applyBorder="1" applyAlignment="1">
      <alignment horizontal="right"/>
    </xf>
    <xf numFmtId="0" fontId="3" fillId="0" borderId="31" xfId="1" applyNumberFormat="1" applyFont="1" applyBorder="1" applyAlignment="1">
      <alignment horizontal="right"/>
    </xf>
    <xf numFmtId="0" fontId="3" fillId="0" borderId="33" xfId="1" applyNumberFormat="1" applyFont="1" applyBorder="1" applyAlignment="1">
      <alignment horizontal="right"/>
    </xf>
    <xf numFmtId="164" fontId="0" fillId="5" borderId="7" xfId="1" applyNumberFormat="1" applyFont="1" applyFill="1" applyBorder="1" applyAlignment="1">
      <alignment horizontal="right" vertical="center"/>
    </xf>
    <xf numFmtId="164" fontId="0" fillId="5" borderId="11" xfId="1" applyNumberFormat="1" applyFont="1" applyFill="1" applyBorder="1" applyAlignment="1">
      <alignment horizontal="right" vertical="center"/>
    </xf>
    <xf numFmtId="164" fontId="0" fillId="5" borderId="0" xfId="1" applyNumberFormat="1" applyFont="1" applyFill="1" applyBorder="1" applyAlignment="1">
      <alignment horizontal="right" vertical="center"/>
    </xf>
    <xf numFmtId="164" fontId="0" fillId="5" borderId="28" xfId="1" applyNumberFormat="1" applyFont="1" applyFill="1" applyBorder="1" applyAlignment="1">
      <alignment horizontal="right" vertical="center"/>
    </xf>
    <xf numFmtId="164" fontId="0" fillId="5" borderId="23" xfId="1" applyNumberFormat="1" applyFont="1" applyFill="1" applyBorder="1" applyAlignment="1">
      <alignment horizontal="right" vertical="center"/>
    </xf>
    <xf numFmtId="164" fontId="0" fillId="5" borderId="29" xfId="1" applyNumberFormat="1" applyFont="1" applyFill="1" applyBorder="1" applyAlignment="1">
      <alignment horizontal="right" vertical="center"/>
    </xf>
    <xf numFmtId="0" fontId="0" fillId="5" borderId="7" xfId="1" applyNumberFormat="1" applyFont="1" applyFill="1" applyBorder="1" applyAlignment="1">
      <alignment horizontal="right" vertical="center"/>
    </xf>
    <xf numFmtId="3" fontId="0" fillId="5" borderId="7" xfId="0" applyNumberFormat="1" applyFill="1" applyBorder="1" applyAlignment="1">
      <alignment horizontal="center" vertical="center"/>
    </xf>
    <xf numFmtId="3" fontId="0" fillId="5" borderId="11" xfId="0" applyNumberFormat="1" applyFill="1" applyBorder="1" applyAlignment="1">
      <alignment horizontal="center" vertical="center"/>
    </xf>
    <xf numFmtId="3" fontId="0" fillId="5" borderId="0" xfId="0" applyNumberFormat="1" applyFill="1" applyBorder="1" applyAlignment="1">
      <alignment horizontal="center" vertical="center"/>
    </xf>
    <xf numFmtId="3" fontId="0" fillId="5" borderId="28" xfId="0" applyNumberFormat="1" applyFill="1" applyBorder="1" applyAlignment="1">
      <alignment horizontal="center" vertical="center"/>
    </xf>
    <xf numFmtId="3" fontId="0" fillId="5" borderId="29" xfId="0" applyNumberFormat="1" applyFill="1" applyBorder="1" applyAlignment="1">
      <alignment horizontal="center" vertical="center"/>
    </xf>
    <xf numFmtId="3" fontId="0" fillId="5" borderId="23" xfId="0" applyNumberFormat="1" applyFill="1" applyBorder="1" applyAlignment="1">
      <alignment horizontal="center" vertical="center"/>
    </xf>
    <xf numFmtId="3" fontId="0" fillId="0" borderId="0" xfId="0" applyNumberFormat="1"/>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5" borderId="13"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3" fontId="2" fillId="5" borderId="16" xfId="0" applyNumberFormat="1" applyFont="1" applyFill="1" applyBorder="1" applyAlignment="1">
      <alignment horizontal="center" vertical="center" wrapText="1"/>
    </xf>
    <xf numFmtId="3" fontId="2" fillId="5" borderId="14" xfId="0" applyNumberFormat="1" applyFont="1" applyFill="1" applyBorder="1" applyAlignment="1">
      <alignment horizontal="center" vertical="center" wrapText="1"/>
    </xf>
    <xf numFmtId="3" fontId="2" fillId="5" borderId="18" xfId="0" applyNumberFormat="1" applyFont="1" applyFill="1" applyBorder="1" applyAlignment="1">
      <alignment horizontal="center" vertical="center" wrapText="1"/>
    </xf>
    <xf numFmtId="3" fontId="5" fillId="6" borderId="5" xfId="0" applyNumberFormat="1" applyFont="1" applyFill="1" applyBorder="1" applyAlignment="1">
      <alignment horizontal="center"/>
    </xf>
    <xf numFmtId="3" fontId="3" fillId="0" borderId="7" xfId="0" applyNumberFormat="1" applyFont="1" applyBorder="1" applyAlignment="1">
      <alignment horizontal="center"/>
    </xf>
    <xf numFmtId="3" fontId="0" fillId="0" borderId="7" xfId="0" applyNumberFormat="1" applyBorder="1" applyAlignment="1">
      <alignment horizontal="center"/>
    </xf>
    <xf numFmtId="3" fontId="5" fillId="6" borderId="6" xfId="0" applyNumberFormat="1" applyFont="1" applyFill="1" applyBorder="1" applyAlignment="1">
      <alignment horizontal="center" vertical="center"/>
    </xf>
    <xf numFmtId="3" fontId="5" fillId="6" borderId="10" xfId="0" applyNumberFormat="1" applyFont="1" applyFill="1" applyBorder="1" applyAlignment="1">
      <alignment horizontal="center"/>
    </xf>
    <xf numFmtId="3" fontId="3" fillId="0" borderId="12" xfId="0" applyNumberFormat="1" applyFont="1" applyBorder="1" applyAlignment="1">
      <alignment horizontal="center"/>
    </xf>
    <xf numFmtId="3" fontId="0" fillId="0" borderId="12" xfId="0" applyNumberFormat="1" applyBorder="1" applyAlignment="1">
      <alignment horizontal="center"/>
    </xf>
    <xf numFmtId="3" fontId="5" fillId="6" borderId="11" xfId="0" applyNumberFormat="1" applyFont="1" applyFill="1" applyBorder="1" applyAlignment="1">
      <alignment horizontal="center" vertical="center"/>
    </xf>
    <xf numFmtId="3" fontId="5" fillId="6" borderId="5" xfId="0" applyNumberFormat="1" applyFont="1" applyFill="1" applyBorder="1" applyAlignment="1">
      <alignment horizontal="center" vertical="center"/>
    </xf>
    <xf numFmtId="3" fontId="3" fillId="0" borderId="7" xfId="0" applyNumberFormat="1" applyFont="1" applyBorder="1" applyAlignment="1">
      <alignment horizontal="center" vertical="center"/>
    </xf>
    <xf numFmtId="3" fontId="5" fillId="6" borderId="19" xfId="0" applyNumberFormat="1" applyFont="1" applyFill="1" applyBorder="1" applyAlignment="1">
      <alignment horizontal="center" vertical="center"/>
    </xf>
    <xf numFmtId="3" fontId="3" fillId="0" borderId="29" xfId="0" applyNumberFormat="1" applyFont="1" applyBorder="1" applyAlignment="1">
      <alignment horizontal="center" vertical="center"/>
    </xf>
    <xf numFmtId="3" fontId="0" fillId="0" borderId="29" xfId="0" applyNumberFormat="1" applyBorder="1" applyAlignment="1">
      <alignment horizontal="center"/>
    </xf>
    <xf numFmtId="3" fontId="5" fillId="6" borderId="0" xfId="0" applyNumberFormat="1" applyFont="1" applyFill="1" applyBorder="1" applyAlignment="1">
      <alignment horizontal="center" vertical="center"/>
    </xf>
    <xf numFmtId="3" fontId="5" fillId="6" borderId="27" xfId="0" applyNumberFormat="1" applyFont="1" applyFill="1" applyBorder="1" applyAlignment="1">
      <alignment horizontal="center" vertical="center"/>
    </xf>
    <xf numFmtId="3" fontId="3" fillId="0" borderId="28" xfId="0" applyNumberFormat="1" applyFont="1" applyBorder="1" applyAlignment="1">
      <alignment horizontal="center" vertical="center"/>
    </xf>
    <xf numFmtId="3" fontId="3" fillId="0" borderId="28" xfId="0" applyNumberFormat="1" applyFont="1" applyBorder="1" applyAlignment="1">
      <alignment horizontal="center"/>
    </xf>
    <xf numFmtId="3" fontId="5" fillId="6" borderId="15" xfId="0" applyNumberFormat="1" applyFont="1" applyFill="1" applyBorder="1" applyAlignment="1">
      <alignment horizontal="center" vertical="center"/>
    </xf>
    <xf numFmtId="3" fontId="3" fillId="0" borderId="29" xfId="0" applyNumberFormat="1" applyFont="1" applyBorder="1" applyAlignment="1">
      <alignment horizontal="center"/>
    </xf>
    <xf numFmtId="3" fontId="3" fillId="0" borderId="15" xfId="1" applyNumberFormat="1" applyFont="1" applyBorder="1" applyAlignment="1">
      <alignment horizontal="right"/>
    </xf>
    <xf numFmtId="3" fontId="3" fillId="0" borderId="0" xfId="1" applyNumberFormat="1" applyFont="1" applyFill="1" applyBorder="1" applyAlignment="1">
      <alignment horizontal="right"/>
    </xf>
    <xf numFmtId="3" fontId="3" fillId="0" borderId="0" xfId="1" applyNumberFormat="1" applyFont="1" applyBorder="1" applyAlignment="1">
      <alignment horizontal="right"/>
    </xf>
    <xf numFmtId="3" fontId="5" fillId="6" borderId="10" xfId="0" applyNumberFormat="1"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1" xfId="1" applyNumberFormat="1" applyFont="1" applyBorder="1" applyAlignment="1">
      <alignment horizontal="right"/>
    </xf>
    <xf numFmtId="3" fontId="3" fillId="0" borderId="6" xfId="1" applyNumberFormat="1" applyFont="1" applyBorder="1" applyAlignment="1">
      <alignment horizontal="right"/>
    </xf>
    <xf numFmtId="3" fontId="2" fillId="0" borderId="17" xfId="0" applyNumberFormat="1" applyFont="1" applyBorder="1" applyAlignment="1">
      <alignment horizontal="center" vertical="center" wrapText="1"/>
    </xf>
    <xf numFmtId="0" fontId="0" fillId="0" borderId="0" xfId="0" applyAlignment="1">
      <alignment horizontal="right"/>
    </xf>
    <xf numFmtId="3" fontId="0" fillId="5" borderId="26" xfId="0" applyNumberFormat="1" applyFill="1" applyBorder="1" applyAlignment="1">
      <alignment horizontal="center" vertical="center"/>
    </xf>
    <xf numFmtId="4" fontId="0" fillId="5" borderId="11" xfId="0" applyNumberFormat="1" applyFill="1" applyBorder="1" applyAlignment="1">
      <alignment horizontal="center" vertical="center"/>
    </xf>
    <xf numFmtId="4" fontId="0" fillId="5" borderId="0" xfId="0" applyNumberFormat="1" applyFill="1" applyBorder="1" applyAlignment="1">
      <alignment horizontal="center" vertical="center"/>
    </xf>
    <xf numFmtId="4" fontId="0" fillId="5" borderId="23" xfId="0" applyNumberFormat="1" applyFill="1" applyBorder="1" applyAlignment="1">
      <alignment horizontal="center" vertical="center"/>
    </xf>
    <xf numFmtId="4" fontId="0" fillId="0" borderId="0" xfId="0" applyNumberFormat="1"/>
    <xf numFmtId="3" fontId="0" fillId="3" borderId="0" xfId="0" applyNumberFormat="1" applyFill="1" applyBorder="1" applyAlignment="1">
      <alignment horizontal="center" vertical="center" wrapText="1"/>
    </xf>
    <xf numFmtId="3" fontId="5" fillId="6" borderId="6" xfId="0" applyNumberFormat="1" applyFont="1" applyFill="1" applyBorder="1" applyAlignment="1">
      <alignment horizontal="center"/>
    </xf>
    <xf numFmtId="3" fontId="5" fillId="6" borderId="11" xfId="0" applyNumberFormat="1" applyFont="1" applyFill="1" applyBorder="1" applyAlignment="1">
      <alignment horizontal="center"/>
    </xf>
    <xf numFmtId="3" fontId="5" fillId="6" borderId="0" xfId="0" applyNumberFormat="1" applyFont="1" applyFill="1" applyBorder="1" applyAlignment="1">
      <alignment horizontal="center"/>
    </xf>
    <xf numFmtId="4" fontId="2" fillId="0" borderId="13" xfId="0" applyNumberFormat="1" applyFont="1" applyBorder="1" applyAlignment="1">
      <alignment horizontal="center" vertical="center" wrapText="1"/>
    </xf>
    <xf numFmtId="4" fontId="2" fillId="0" borderId="14" xfId="0" applyNumberFormat="1" applyFont="1" applyBorder="1" applyAlignment="1">
      <alignment horizontal="center" vertical="center" wrapText="1"/>
    </xf>
    <xf numFmtId="0" fontId="3" fillId="0" borderId="0" xfId="0" applyFont="1" applyAlignment="1">
      <alignment horizontal="center"/>
    </xf>
    <xf numFmtId="4" fontId="0" fillId="3" borderId="17" xfId="0" applyNumberFormat="1" applyFill="1" applyBorder="1" applyAlignment="1">
      <alignment horizontal="center" vertical="center"/>
    </xf>
    <xf numFmtId="4" fontId="0" fillId="0" borderId="42" xfId="0" applyNumberFormat="1" applyBorder="1" applyAlignment="1">
      <alignment horizontal="right" vertical="center"/>
    </xf>
    <xf numFmtId="4" fontId="0" fillId="0" borderId="28" xfId="0" applyNumberFormat="1" applyBorder="1" applyAlignment="1">
      <alignment horizontal="center" vertical="center"/>
    </xf>
    <xf numFmtId="4" fontId="0" fillId="0" borderId="15" xfId="0" applyNumberFormat="1" applyBorder="1" applyAlignment="1">
      <alignment horizontal="center" vertical="center"/>
    </xf>
    <xf numFmtId="4" fontId="0" fillId="3" borderId="18" xfId="0" applyNumberFormat="1" applyFill="1" applyBorder="1" applyAlignment="1">
      <alignment horizontal="center" vertical="center"/>
    </xf>
    <xf numFmtId="4" fontId="0" fillId="6" borderId="43" xfId="0" applyNumberFormat="1" applyFill="1" applyBorder="1" applyAlignment="1">
      <alignment horizontal="right" vertical="center"/>
    </xf>
    <xf numFmtId="4" fontId="0" fillId="6" borderId="26" xfId="0" applyNumberFormat="1" applyFill="1" applyBorder="1" applyAlignment="1">
      <alignment horizontal="center" vertical="center"/>
    </xf>
    <xf numFmtId="4" fontId="0" fillId="0" borderId="23" xfId="0" applyNumberFormat="1" applyBorder="1" applyAlignment="1">
      <alignment horizontal="center" vertical="center"/>
    </xf>
    <xf numFmtId="4" fontId="0" fillId="0" borderId="0" xfId="0" applyNumberFormat="1" applyBorder="1" applyAlignment="1">
      <alignment horizontal="center" vertical="center"/>
    </xf>
    <xf numFmtId="4" fontId="0" fillId="3" borderId="13" xfId="0" applyNumberFormat="1" applyFill="1" applyBorder="1" applyAlignment="1">
      <alignment horizontal="center" vertical="center"/>
    </xf>
    <xf numFmtId="4" fontId="0" fillId="3" borderId="14" xfId="0" applyNumberFormat="1" applyFill="1" applyBorder="1" applyAlignment="1">
      <alignment horizontal="center" vertical="center"/>
    </xf>
    <xf numFmtId="4" fontId="0" fillId="6" borderId="39" xfId="0" applyNumberFormat="1" applyFill="1" applyBorder="1" applyAlignment="1">
      <alignment horizontal="right" vertical="center"/>
    </xf>
    <xf numFmtId="4" fontId="0" fillId="6" borderId="29" xfId="0" applyNumberFormat="1" applyFill="1" applyBorder="1" applyAlignment="1">
      <alignment horizontal="center" vertical="center"/>
    </xf>
    <xf numFmtId="4" fontId="0" fillId="0" borderId="11" xfId="0" applyNumberFormat="1" applyBorder="1" applyAlignment="1">
      <alignment horizontal="center" vertical="center"/>
    </xf>
    <xf numFmtId="4" fontId="0" fillId="0" borderId="36" xfId="0" applyNumberFormat="1" applyBorder="1" applyAlignment="1">
      <alignment horizontal="right" vertical="center"/>
    </xf>
    <xf numFmtId="4" fontId="0" fillId="0" borderId="7" xfId="0" applyNumberFormat="1" applyBorder="1" applyAlignment="1">
      <alignment horizontal="center" vertical="center"/>
    </xf>
    <xf numFmtId="4" fontId="0" fillId="0" borderId="6" xfId="0" applyNumberFormat="1" applyBorder="1" applyAlignment="1">
      <alignment horizontal="center" vertical="center"/>
    </xf>
    <xf numFmtId="4" fontId="0" fillId="0" borderId="42" xfId="0" applyNumberFormat="1" applyBorder="1" applyAlignment="1">
      <alignment horizontal="center" vertical="center"/>
    </xf>
    <xf numFmtId="4" fontId="0" fillId="0" borderId="43" xfId="0" applyNumberFormat="1" applyBorder="1" applyAlignment="1">
      <alignment horizontal="center" vertical="center"/>
    </xf>
    <xf numFmtId="4" fontId="0" fillId="3" borderId="16" xfId="0" applyNumberFormat="1" applyFill="1" applyBorder="1" applyAlignment="1">
      <alignment horizontal="center" vertical="center"/>
    </xf>
    <xf numFmtId="4" fontId="0" fillId="0" borderId="22" xfId="0" applyNumberFormat="1" applyBorder="1" applyAlignment="1">
      <alignment horizontal="center" vertical="center"/>
    </xf>
    <xf numFmtId="4" fontId="0" fillId="6" borderId="22" xfId="0" applyNumberFormat="1" applyFill="1" applyBorder="1" applyAlignment="1">
      <alignment horizontal="right" vertical="center"/>
    </xf>
    <xf numFmtId="4" fontId="0" fillId="6" borderId="12" xfId="0" applyNumberFormat="1" applyFill="1" applyBorder="1" applyAlignment="1">
      <alignment horizontal="center" vertical="center"/>
    </xf>
    <xf numFmtId="4" fontId="0" fillId="3" borderId="4" xfId="0" applyNumberFormat="1" applyFill="1" applyBorder="1" applyAlignment="1">
      <alignment horizontal="center" vertical="center"/>
    </xf>
    <xf numFmtId="4" fontId="0" fillId="0" borderId="36" xfId="0" applyNumberFormat="1" applyBorder="1" applyAlignment="1">
      <alignment horizontal="center" vertical="center"/>
    </xf>
    <xf numFmtId="4" fontId="0" fillId="6" borderId="36" xfId="0" applyNumberFormat="1" applyFill="1" applyBorder="1" applyAlignment="1">
      <alignment horizontal="right" vertical="center"/>
    </xf>
    <xf numFmtId="4" fontId="0" fillId="6" borderId="7" xfId="0" applyNumberFormat="1" applyFill="1" applyBorder="1" applyAlignment="1">
      <alignment horizontal="center" vertical="center"/>
    </xf>
    <xf numFmtId="4" fontId="6" fillId="10" borderId="4" xfId="0" applyNumberFormat="1" applyFont="1" applyFill="1" applyBorder="1" applyAlignment="1">
      <alignment horizontal="center" vertical="center"/>
    </xf>
    <xf numFmtId="4" fontId="6" fillId="10" borderId="16" xfId="0" applyNumberFormat="1" applyFont="1" applyFill="1" applyBorder="1" applyAlignment="1">
      <alignment horizontal="center" vertical="center"/>
    </xf>
    <xf numFmtId="4" fontId="0" fillId="3" borderId="21" xfId="0" applyNumberFormat="1" applyFill="1" applyBorder="1" applyAlignment="1">
      <alignment horizontal="center" vertical="center"/>
    </xf>
    <xf numFmtId="4" fontId="6" fillId="10" borderId="21" xfId="0" applyNumberFormat="1" applyFont="1" applyFill="1" applyBorder="1" applyAlignment="1">
      <alignment horizontal="center" vertical="center"/>
    </xf>
    <xf numFmtId="4" fontId="0" fillId="5" borderId="6" xfId="0" applyNumberFormat="1" applyFill="1" applyBorder="1" applyAlignment="1">
      <alignment horizontal="center" vertical="center"/>
    </xf>
    <xf numFmtId="4" fontId="0" fillId="5" borderId="15" xfId="0" applyNumberFormat="1" applyFill="1" applyBorder="1" applyAlignment="1">
      <alignment horizontal="center" vertical="center"/>
    </xf>
    <xf numFmtId="0" fontId="9" fillId="0" borderId="0" xfId="0" applyFont="1" applyAlignment="1">
      <alignment horizontal="center"/>
    </xf>
    <xf numFmtId="0" fontId="10" fillId="0" borderId="0" xfId="0" applyFont="1"/>
    <xf numFmtId="0" fontId="12" fillId="0" borderId="0" xfId="0" applyFont="1" applyAlignment="1">
      <alignment horizontal="center"/>
    </xf>
    <xf numFmtId="0" fontId="13" fillId="0" borderId="0" xfId="0" applyFont="1"/>
    <xf numFmtId="3" fontId="3" fillId="0" borderId="7" xfId="0" applyNumberFormat="1" applyFont="1" applyBorder="1" applyAlignment="1">
      <alignment horizontal="right"/>
    </xf>
    <xf numFmtId="3" fontId="3" fillId="0" borderId="12" xfId="0" applyNumberFormat="1" applyFont="1" applyBorder="1" applyAlignment="1">
      <alignment horizontal="right"/>
    </xf>
    <xf numFmtId="3" fontId="3" fillId="0" borderId="29" xfId="1" applyNumberFormat="1" applyFont="1" applyBorder="1" applyAlignment="1">
      <alignment horizontal="right"/>
    </xf>
    <xf numFmtId="3" fontId="5" fillId="6" borderId="19" xfId="0" applyNumberFormat="1" applyFont="1" applyFill="1" applyBorder="1" applyAlignment="1">
      <alignment horizontal="center"/>
    </xf>
    <xf numFmtId="3" fontId="5" fillId="6" borderId="27" xfId="0" applyNumberFormat="1" applyFont="1" applyFill="1" applyBorder="1" applyAlignment="1">
      <alignment horizontal="center"/>
    </xf>
    <xf numFmtId="3" fontId="3" fillId="0" borderId="28" xfId="0" applyNumberFormat="1" applyFont="1" applyBorder="1" applyAlignment="1">
      <alignment horizontal="right"/>
    </xf>
    <xf numFmtId="3" fontId="3" fillId="0" borderId="29" xfId="1" applyNumberFormat="1" applyFont="1" applyBorder="1" applyAlignment="1">
      <alignment horizontal="center"/>
    </xf>
    <xf numFmtId="3" fontId="3" fillId="0" borderId="12" xfId="1" applyNumberFormat="1" applyFont="1" applyBorder="1" applyAlignment="1">
      <alignment horizontal="right"/>
    </xf>
    <xf numFmtId="3" fontId="3" fillId="0" borderId="12" xfId="1" applyNumberFormat="1" applyFont="1" applyBorder="1" applyAlignment="1">
      <alignment horizontal="center"/>
    </xf>
    <xf numFmtId="3" fontId="5" fillId="6" borderId="6" xfId="0" applyNumberFormat="1" applyFont="1" applyFill="1" applyBorder="1" applyAlignment="1">
      <alignment horizontal="right" vertical="center"/>
    </xf>
    <xf numFmtId="3" fontId="5" fillId="6" borderId="11" xfId="0" applyNumberFormat="1" applyFont="1" applyFill="1" applyBorder="1" applyAlignment="1">
      <alignment horizontal="right" vertical="center"/>
    </xf>
    <xf numFmtId="3" fontId="5" fillId="6" borderId="0" xfId="0" applyNumberFormat="1" applyFont="1" applyFill="1" applyBorder="1" applyAlignment="1">
      <alignment horizontal="right" vertical="center"/>
    </xf>
    <xf numFmtId="3" fontId="5" fillId="6" borderId="15" xfId="0" applyNumberFormat="1" applyFont="1" applyFill="1" applyBorder="1" applyAlignment="1">
      <alignment horizontal="right"/>
    </xf>
    <xf numFmtId="3" fontId="5" fillId="6" borderId="0" xfId="0" applyNumberFormat="1" applyFont="1" applyFill="1" applyBorder="1" applyAlignment="1">
      <alignment horizontal="right"/>
    </xf>
    <xf numFmtId="3" fontId="5" fillId="6" borderId="11" xfId="0" applyNumberFormat="1" applyFont="1" applyFill="1" applyBorder="1" applyAlignment="1">
      <alignment horizontal="right"/>
    </xf>
    <xf numFmtId="3" fontId="5" fillId="6" borderId="6" xfId="0" applyNumberFormat="1" applyFont="1" applyFill="1" applyBorder="1" applyAlignment="1">
      <alignment horizontal="right"/>
    </xf>
    <xf numFmtId="3" fontId="5" fillId="6" borderId="27" xfId="0" applyNumberFormat="1" applyFont="1" applyFill="1" applyBorder="1" applyAlignment="1">
      <alignment horizontal="right"/>
    </xf>
    <xf numFmtId="3" fontId="5" fillId="6" borderId="19" xfId="0" applyNumberFormat="1" applyFont="1" applyFill="1" applyBorder="1" applyAlignment="1">
      <alignment horizontal="right"/>
    </xf>
    <xf numFmtId="3" fontId="0" fillId="0" borderId="0" xfId="0" applyNumberFormat="1" applyAlignment="1">
      <alignment horizontal="right"/>
    </xf>
    <xf numFmtId="0" fontId="3" fillId="3" borderId="0" xfId="0" applyFont="1" applyFill="1" applyBorder="1" applyAlignment="1">
      <alignment vertical="center" wrapText="1"/>
    </xf>
    <xf numFmtId="3" fontId="3" fillId="3" borderId="0" xfId="0" applyNumberFormat="1" applyFont="1" applyFill="1" applyBorder="1" applyAlignment="1">
      <alignment vertical="center" wrapText="1"/>
    </xf>
    <xf numFmtId="3" fontId="2" fillId="0" borderId="16" xfId="0" applyNumberFormat="1" applyFont="1" applyBorder="1" applyAlignment="1">
      <alignment horizontal="center" vertical="center" wrapText="1"/>
    </xf>
    <xf numFmtId="4" fontId="0" fillId="0" borderId="34" xfId="0" applyNumberFormat="1" applyFill="1" applyBorder="1" applyAlignment="1">
      <alignment horizontal="center" vertical="center"/>
    </xf>
    <xf numFmtId="4" fontId="0" fillId="0" borderId="59" xfId="0" applyNumberFormat="1" applyFill="1" applyBorder="1" applyAlignment="1">
      <alignment horizontal="center" vertical="center"/>
    </xf>
    <xf numFmtId="0" fontId="0" fillId="0" borderId="0" xfId="0" applyFont="1"/>
    <xf numFmtId="3" fontId="16" fillId="6" borderId="60" xfId="0" applyNumberFormat="1" applyFont="1" applyFill="1" applyBorder="1" applyAlignment="1">
      <alignment horizontal="center" vertical="center" wrapText="1"/>
    </xf>
    <xf numFmtId="3" fontId="17" fillId="14" borderId="67" xfId="0" applyNumberFormat="1" applyFont="1" applyFill="1" applyBorder="1" applyAlignment="1">
      <alignment horizontal="center" vertical="center" wrapText="1"/>
    </xf>
    <xf numFmtId="3" fontId="16" fillId="6" borderId="67" xfId="0" applyNumberFormat="1" applyFont="1" applyFill="1" applyBorder="1" applyAlignment="1">
      <alignment horizontal="center" vertical="center" wrapText="1"/>
    </xf>
    <xf numFmtId="3" fontId="16" fillId="6" borderId="64" xfId="0" applyNumberFormat="1" applyFont="1" applyFill="1" applyBorder="1" applyAlignment="1">
      <alignment horizontal="center" vertical="center" wrapText="1"/>
    </xf>
    <xf numFmtId="3" fontId="17" fillId="14" borderId="68" xfId="0" applyNumberFormat="1" applyFont="1" applyFill="1" applyBorder="1" applyAlignment="1">
      <alignment horizontal="center" vertical="center" wrapText="1"/>
    </xf>
    <xf numFmtId="3" fontId="16" fillId="6" borderId="68" xfId="0" applyNumberFormat="1" applyFont="1" applyFill="1" applyBorder="1" applyAlignment="1">
      <alignment horizontal="center" vertical="center" wrapText="1"/>
    </xf>
    <xf numFmtId="3" fontId="16" fillId="6" borderId="69" xfId="0" applyNumberFormat="1" applyFont="1" applyFill="1" applyBorder="1" applyAlignment="1">
      <alignment horizontal="center" vertical="center" wrapText="1"/>
    </xf>
    <xf numFmtId="3" fontId="16" fillId="6" borderId="63" xfId="0" applyNumberFormat="1" applyFont="1" applyFill="1" applyBorder="1" applyAlignment="1">
      <alignment horizontal="center" vertical="center" wrapText="1"/>
    </xf>
    <xf numFmtId="3" fontId="16" fillId="6" borderId="65" xfId="0" applyNumberFormat="1" applyFont="1" applyFill="1" applyBorder="1" applyAlignment="1">
      <alignment horizontal="center" vertical="center" wrapText="1"/>
    </xf>
    <xf numFmtId="3" fontId="17" fillId="14" borderId="69" xfId="0" applyNumberFormat="1" applyFont="1" applyFill="1" applyBorder="1" applyAlignment="1">
      <alignment horizontal="center" vertical="center" wrapText="1"/>
    </xf>
    <xf numFmtId="3" fontId="17" fillId="14" borderId="63" xfId="0" applyNumberFormat="1" applyFont="1" applyFill="1" applyBorder="1" applyAlignment="1">
      <alignment horizontal="center" vertical="center" wrapText="1"/>
    </xf>
    <xf numFmtId="3" fontId="17" fillId="14" borderId="65" xfId="0" applyNumberFormat="1" applyFont="1" applyFill="1" applyBorder="1" applyAlignment="1">
      <alignment horizontal="center" vertical="center" wrapText="1"/>
    </xf>
    <xf numFmtId="3" fontId="17" fillId="5" borderId="67" xfId="0" applyNumberFormat="1" applyFont="1" applyFill="1" applyBorder="1" applyAlignment="1">
      <alignment horizontal="center" vertical="center" wrapText="1"/>
    </xf>
    <xf numFmtId="3" fontId="17" fillId="5" borderId="68" xfId="0" applyNumberFormat="1" applyFont="1" applyFill="1" applyBorder="1" applyAlignment="1">
      <alignment horizontal="center" vertical="center" wrapText="1"/>
    </xf>
    <xf numFmtId="3" fontId="16" fillId="3" borderId="0" xfId="0" applyNumberFormat="1" applyFont="1" applyFill="1" applyBorder="1" applyAlignment="1">
      <alignment horizontal="center" vertical="center" wrapText="1"/>
    </xf>
    <xf numFmtId="3" fontId="16" fillId="6" borderId="15" xfId="0" applyNumberFormat="1" applyFont="1" applyFill="1" applyBorder="1" applyAlignment="1">
      <alignment horizontal="center" vertical="center"/>
    </xf>
    <xf numFmtId="3" fontId="16" fillId="6" borderId="0" xfId="0" applyNumberFormat="1" applyFont="1" applyFill="1" applyBorder="1" applyAlignment="1">
      <alignment horizontal="center" vertical="center"/>
    </xf>
    <xf numFmtId="3" fontId="16" fillId="6" borderId="6" xfId="0" applyNumberFormat="1" applyFont="1" applyFill="1" applyBorder="1" applyAlignment="1">
      <alignment horizontal="center" vertical="center"/>
    </xf>
    <xf numFmtId="3" fontId="16" fillId="6" borderId="11" xfId="0" applyNumberFormat="1" applyFont="1" applyFill="1" applyBorder="1" applyAlignment="1">
      <alignment horizontal="center" vertical="center"/>
    </xf>
    <xf numFmtId="3" fontId="16" fillId="6" borderId="23" xfId="0" applyNumberFormat="1" applyFont="1" applyFill="1" applyBorder="1" applyAlignment="1">
      <alignment horizontal="center" vertical="center"/>
    </xf>
    <xf numFmtId="3" fontId="16" fillId="0" borderId="0" xfId="0" applyNumberFormat="1" applyFont="1" applyAlignment="1">
      <alignment horizontal="center" vertical="center"/>
    </xf>
    <xf numFmtId="3" fontId="17" fillId="3" borderId="0" xfId="0" applyNumberFormat="1" applyFont="1" applyFill="1" applyBorder="1" applyAlignment="1">
      <alignment horizontal="center" vertical="center" wrapText="1"/>
    </xf>
    <xf numFmtId="3" fontId="17" fillId="0" borderId="15"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6"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23" xfId="0" applyNumberFormat="1" applyFont="1" applyBorder="1" applyAlignment="1">
      <alignment horizontal="center" vertical="center"/>
    </xf>
    <xf numFmtId="3" fontId="17" fillId="0" borderId="0" xfId="0" applyNumberFormat="1" applyFont="1" applyAlignment="1">
      <alignment horizontal="center"/>
    </xf>
    <xf numFmtId="3" fontId="17" fillId="0" borderId="0" xfId="0" applyNumberFormat="1" applyFont="1" applyAlignment="1">
      <alignment horizontal="center" vertical="center"/>
    </xf>
    <xf numFmtId="3" fontId="17" fillId="3" borderId="31" xfId="0" applyNumberFormat="1" applyFont="1" applyFill="1" applyBorder="1" applyAlignment="1">
      <alignment horizontal="center" vertical="center" wrapText="1"/>
    </xf>
    <xf numFmtId="3" fontId="17" fillId="0" borderId="34" xfId="1" applyNumberFormat="1" applyFont="1" applyBorder="1" applyAlignment="1">
      <alignment horizontal="center" vertical="center"/>
    </xf>
    <xf numFmtId="3" fontId="17" fillId="0" borderId="31" xfId="0" applyNumberFormat="1" applyFont="1" applyBorder="1" applyAlignment="1">
      <alignment horizontal="center" vertical="center"/>
    </xf>
    <xf numFmtId="3" fontId="17" fillId="0" borderId="33" xfId="1" applyNumberFormat="1" applyFont="1" applyBorder="1" applyAlignment="1">
      <alignment horizontal="center" vertical="center"/>
    </xf>
    <xf numFmtId="3" fontId="17" fillId="0" borderId="30" xfId="0" applyNumberFormat="1" applyFont="1" applyBorder="1" applyAlignment="1">
      <alignment horizontal="center" vertical="center"/>
    </xf>
    <xf numFmtId="3" fontId="17" fillId="0" borderId="35" xfId="1" applyNumberFormat="1" applyFont="1" applyBorder="1" applyAlignment="1">
      <alignment horizontal="center" vertical="center"/>
    </xf>
    <xf numFmtId="3" fontId="17" fillId="0" borderId="34" xfId="0" applyNumberFormat="1" applyFont="1" applyBorder="1" applyAlignment="1">
      <alignment horizontal="center" vertical="center"/>
    </xf>
    <xf numFmtId="3" fontId="17" fillId="0" borderId="35" xfId="0" applyNumberFormat="1" applyFont="1" applyBorder="1" applyAlignment="1">
      <alignment horizontal="center" vertical="center"/>
    </xf>
    <xf numFmtId="3" fontId="17" fillId="0" borderId="0" xfId="0" applyNumberFormat="1" applyFont="1" applyFill="1" applyBorder="1" applyAlignment="1">
      <alignment horizontal="center" vertical="center"/>
    </xf>
    <xf numFmtId="3" fontId="17" fillId="0" borderId="33" xfId="0" applyNumberFormat="1" applyFont="1" applyBorder="1" applyAlignment="1">
      <alignment horizontal="center" vertical="center"/>
    </xf>
    <xf numFmtId="3" fontId="17" fillId="0" borderId="15" xfId="0" applyNumberFormat="1" applyFont="1" applyFill="1" applyBorder="1" applyAlignment="1">
      <alignment horizontal="center" vertical="center"/>
    </xf>
    <xf numFmtId="3" fontId="17" fillId="0" borderId="23" xfId="0" applyNumberFormat="1" applyFont="1" applyFill="1" applyBorder="1" applyAlignment="1">
      <alignment horizontal="center" vertical="center"/>
    </xf>
    <xf numFmtId="3" fontId="17" fillId="0" borderId="11" xfId="0" applyNumberFormat="1" applyFont="1" applyFill="1" applyBorder="1" applyAlignment="1">
      <alignment horizontal="center" vertical="center"/>
    </xf>
    <xf numFmtId="3" fontId="17" fillId="0" borderId="30" xfId="1" applyNumberFormat="1" applyFont="1" applyBorder="1" applyAlignment="1">
      <alignment horizontal="center" vertical="center"/>
    </xf>
    <xf numFmtId="3" fontId="0" fillId="0" borderId="28" xfId="0" applyNumberFormat="1" applyBorder="1" applyAlignment="1">
      <alignment horizontal="center" vertical="center"/>
    </xf>
    <xf numFmtId="3" fontId="0" fillId="0" borderId="0" xfId="0" applyNumberFormat="1" applyBorder="1" applyAlignment="1">
      <alignment horizontal="center" vertical="center"/>
    </xf>
    <xf numFmtId="3" fontId="0" fillId="0" borderId="7" xfId="0" applyNumberFormat="1" applyBorder="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3" fontId="2" fillId="0" borderId="18"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21" xfId="0" applyNumberFormat="1" applyFont="1" applyBorder="1" applyAlignment="1">
      <alignment horizontal="center" vertical="center" wrapText="1"/>
    </xf>
    <xf numFmtId="3" fontId="18" fillId="0" borderId="60" xfId="0" applyNumberFormat="1" applyFont="1" applyFill="1" applyBorder="1" applyAlignment="1">
      <alignment horizontal="center" vertical="center"/>
    </xf>
    <xf numFmtId="3" fontId="18" fillId="0" borderId="62" xfId="0" applyNumberFormat="1" applyFont="1" applyFill="1" applyBorder="1" applyAlignment="1">
      <alignment horizontal="center" vertical="center"/>
    </xf>
    <xf numFmtId="3" fontId="18" fillId="0" borderId="64" xfId="0" applyNumberFormat="1" applyFont="1" applyFill="1" applyBorder="1" applyAlignment="1">
      <alignment horizontal="center" vertical="center"/>
    </xf>
    <xf numFmtId="3" fontId="18" fillId="0" borderId="65" xfId="0" applyNumberFormat="1" applyFont="1" applyFill="1" applyBorder="1" applyAlignment="1">
      <alignment horizontal="center" vertical="center"/>
    </xf>
    <xf numFmtId="3" fontId="0" fillId="0" borderId="0" xfId="0" applyNumberFormat="1" applyFont="1"/>
    <xf numFmtId="3" fontId="0" fillId="3" borderId="31" xfId="0" applyNumberFormat="1" applyFill="1" applyBorder="1" applyAlignment="1">
      <alignment horizontal="center" vertical="center" wrapText="1"/>
    </xf>
    <xf numFmtId="3" fontId="3" fillId="0" borderId="6" xfId="0" applyNumberFormat="1" applyFont="1" applyBorder="1" applyAlignment="1">
      <alignment horizontal="center"/>
    </xf>
    <xf numFmtId="3" fontId="0" fillId="0" borderId="6" xfId="0" applyNumberFormat="1" applyBorder="1" applyAlignment="1">
      <alignment horizontal="center"/>
    </xf>
    <xf numFmtId="3" fontId="3" fillId="0" borderId="11" xfId="0" applyNumberFormat="1" applyFont="1" applyBorder="1" applyAlignment="1">
      <alignment horizontal="center"/>
    </xf>
    <xf numFmtId="3" fontId="0" fillId="0" borderId="11" xfId="0" applyNumberFormat="1" applyBorder="1" applyAlignment="1">
      <alignment horizontal="center"/>
    </xf>
    <xf numFmtId="3" fontId="3"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3" fillId="0" borderId="0" xfId="0" applyNumberFormat="1" applyFont="1" applyBorder="1" applyAlignment="1">
      <alignment horizontal="center"/>
    </xf>
    <xf numFmtId="3" fontId="3" fillId="0" borderId="0" xfId="1" applyNumberFormat="1" applyFont="1" applyBorder="1" applyAlignment="1">
      <alignment horizontal="center" vertical="center"/>
    </xf>
    <xf numFmtId="3" fontId="3" fillId="0" borderId="15" xfId="0" applyNumberFormat="1" applyFont="1" applyBorder="1" applyAlignment="1">
      <alignment horizontal="center" vertical="center"/>
    </xf>
    <xf numFmtId="3" fontId="0" fillId="0" borderId="15" xfId="0" applyNumberFormat="1" applyBorder="1" applyAlignment="1">
      <alignment horizontal="center" vertical="center"/>
    </xf>
    <xf numFmtId="3" fontId="3" fillId="0" borderId="0" xfId="0" applyNumberFormat="1" applyFont="1" applyBorder="1" applyAlignment="1">
      <alignment horizontal="center" vertical="center"/>
    </xf>
    <xf numFmtId="3" fontId="0" fillId="0" borderId="29" xfId="0" applyNumberFormat="1" applyBorder="1" applyAlignment="1">
      <alignment horizontal="center" vertical="center"/>
    </xf>
    <xf numFmtId="3" fontId="3" fillId="0" borderId="11" xfId="0" applyNumberFormat="1" applyFont="1" applyBorder="1" applyAlignment="1">
      <alignment horizontal="center" vertical="center"/>
    </xf>
    <xf numFmtId="0" fontId="0" fillId="3" borderId="0" xfId="0"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14" xfId="0" applyFill="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3" fontId="0" fillId="0" borderId="0" xfId="0" applyNumberFormat="1" applyAlignment="1">
      <alignment horizontal="center" vertical="center"/>
    </xf>
    <xf numFmtId="3" fontId="10" fillId="0" borderId="0" xfId="0" applyNumberFormat="1" applyFont="1"/>
    <xf numFmtId="3" fontId="0" fillId="0" borderId="30" xfId="0" applyNumberFormat="1" applyBorder="1" applyAlignment="1">
      <alignment horizontal="center" vertical="center"/>
    </xf>
    <xf numFmtId="3" fontId="0" fillId="0" borderId="34" xfId="0" applyNumberFormat="1" applyBorder="1" applyAlignment="1">
      <alignment horizontal="center" vertical="center"/>
    </xf>
    <xf numFmtId="3" fontId="0" fillId="0" borderId="28" xfId="0" applyNumberFormat="1" applyBorder="1" applyAlignment="1">
      <alignment horizontal="center"/>
    </xf>
    <xf numFmtId="3" fontId="0" fillId="0" borderId="31" xfId="0" applyNumberFormat="1" applyBorder="1" applyAlignment="1">
      <alignment horizontal="center" vertical="center"/>
    </xf>
    <xf numFmtId="3" fontId="0" fillId="0" borderId="33" xfId="0" applyNumberFormat="1" applyBorder="1" applyAlignment="1">
      <alignment horizontal="center" vertical="center"/>
    </xf>
    <xf numFmtId="3" fontId="5" fillId="6" borderId="15" xfId="0" applyNumberFormat="1" applyFont="1" applyFill="1" applyBorder="1" applyAlignment="1">
      <alignment horizontal="center"/>
    </xf>
    <xf numFmtId="3" fontId="9" fillId="0" borderId="0" xfId="0" applyNumberFormat="1" applyFont="1" applyAlignment="1">
      <alignment horizontal="center"/>
    </xf>
    <xf numFmtId="4" fontId="0" fillId="0" borderId="70" xfId="0" applyNumberFormat="1" applyBorder="1" applyAlignment="1">
      <alignment horizontal="center" vertical="center"/>
    </xf>
    <xf numFmtId="4" fontId="0" fillId="0" borderId="29" xfId="0" applyNumberFormat="1" applyBorder="1" applyAlignment="1">
      <alignment horizontal="center" vertical="center"/>
    </xf>
    <xf numFmtId="4" fontId="0" fillId="0" borderId="39" xfId="0" applyNumberFormat="1" applyBorder="1" applyAlignment="1">
      <alignment horizontal="right" vertical="center"/>
    </xf>
    <xf numFmtId="4" fontId="0" fillId="0" borderId="31" xfId="0" applyNumberFormat="1" applyFill="1" applyBorder="1" applyAlignment="1">
      <alignment horizontal="center" vertical="center"/>
    </xf>
    <xf numFmtId="4" fontId="0" fillId="0" borderId="39" xfId="0" applyNumberFormat="1" applyBorder="1" applyAlignment="1">
      <alignment horizontal="center" vertical="center"/>
    </xf>
    <xf numFmtId="4" fontId="0" fillId="0" borderId="33" xfId="0" applyNumberFormat="1" applyFill="1" applyBorder="1" applyAlignment="1">
      <alignment horizontal="center" vertical="center"/>
    </xf>
    <xf numFmtId="0" fontId="2" fillId="3" borderId="30" xfId="0" applyFont="1" applyFill="1" applyBorder="1" applyAlignment="1">
      <alignment horizontal="center" vertical="center" wrapText="1"/>
    </xf>
    <xf numFmtId="0" fontId="1" fillId="3" borderId="39" xfId="0" applyFont="1" applyFill="1" applyBorder="1" applyAlignment="1">
      <alignment horizontal="center"/>
    </xf>
    <xf numFmtId="0" fontId="1" fillId="3" borderId="0" xfId="0" applyFont="1" applyFill="1" applyBorder="1" applyAlignment="1">
      <alignment horizontal="center"/>
    </xf>
    <xf numFmtId="0" fontId="1" fillId="3" borderId="31" xfId="0" applyFont="1" applyFill="1" applyBorder="1" applyAlignment="1">
      <alignment horizontal="center"/>
    </xf>
    <xf numFmtId="0" fontId="0" fillId="0" borderId="39"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4" fillId="0" borderId="36" xfId="0" applyFont="1" applyBorder="1" applyAlignment="1">
      <alignment horizontal="center"/>
    </xf>
    <xf numFmtId="0" fontId="4" fillId="0" borderId="6" xfId="0" applyFont="1" applyBorder="1" applyAlignment="1">
      <alignment horizontal="center"/>
    </xf>
    <xf numFmtId="0" fontId="4" fillId="0" borderId="33" xfId="0" applyFont="1" applyBorder="1" applyAlignment="1">
      <alignment horizont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44" xfId="0"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2" borderId="22" xfId="0" applyFont="1" applyFill="1" applyBorder="1" applyAlignment="1">
      <alignment horizontal="center"/>
    </xf>
    <xf numFmtId="0" fontId="6" fillId="2" borderId="11" xfId="0" applyFont="1" applyFill="1" applyBorder="1" applyAlignment="1">
      <alignment horizontal="center"/>
    </xf>
    <xf numFmtId="0" fontId="6" fillId="2" borderId="30" xfId="0" applyFont="1" applyFill="1" applyBorder="1" applyAlignment="1">
      <alignment horizontal="center"/>
    </xf>
    <xf numFmtId="0" fontId="0" fillId="3" borderId="36" xfId="0" applyFill="1" applyBorder="1" applyAlignment="1">
      <alignment horizontal="center" vertical="center" wrapText="1"/>
    </xf>
    <xf numFmtId="0" fontId="0" fillId="3" borderId="39" xfId="0" applyFill="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5" borderId="3" xfId="0" applyFont="1" applyFill="1" applyBorder="1" applyAlignment="1">
      <alignment horizontal="center" vertical="center"/>
    </xf>
    <xf numFmtId="0" fontId="2" fillId="5" borderId="8" xfId="0" applyFont="1" applyFill="1" applyBorder="1" applyAlignment="1">
      <alignment horizontal="center" vertical="center"/>
    </xf>
    <xf numFmtId="0" fontId="0" fillId="5" borderId="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9" xfId="0" applyFont="1" applyFill="1" applyBorder="1" applyAlignment="1">
      <alignment horizontal="center" vertical="center" wrapText="1"/>
    </xf>
    <xf numFmtId="2" fontId="2" fillId="0" borderId="4" xfId="0" applyNumberFormat="1" applyFont="1" applyBorder="1" applyAlignment="1">
      <alignment horizontal="center" vertical="center"/>
    </xf>
    <xf numFmtId="2" fontId="2" fillId="0" borderId="9" xfId="0" applyNumberFormat="1" applyFont="1" applyBorder="1" applyAlignment="1">
      <alignment horizontal="center" vertical="center"/>
    </xf>
    <xf numFmtId="0" fontId="0" fillId="5" borderId="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 fillId="5" borderId="40"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18" xfId="0" applyFont="1" applyFill="1" applyBorder="1" applyAlignment="1">
      <alignment horizontal="center" vertical="center" wrapText="1"/>
    </xf>
    <xf numFmtId="0" fontId="2" fillId="5" borderId="16" xfId="0" applyFont="1" applyFill="1" applyBorder="1" applyAlignment="1">
      <alignment horizontal="center" vertical="center" wrapText="1"/>
    </xf>
    <xf numFmtId="2" fontId="2" fillId="0" borderId="18"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2" fillId="5" borderId="20" xfId="0" applyFont="1" applyFill="1" applyBorder="1" applyAlignment="1">
      <alignment horizontal="center" vertical="center"/>
    </xf>
    <xf numFmtId="0" fontId="0" fillId="5" borderId="2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5" borderId="41" xfId="0" applyFont="1" applyFill="1" applyBorder="1" applyAlignment="1">
      <alignment horizontal="center" vertical="center"/>
    </xf>
    <xf numFmtId="0" fontId="2" fillId="5" borderId="37" xfId="0" applyFont="1" applyFill="1" applyBorder="1" applyAlignment="1">
      <alignment horizontal="center" vertical="center"/>
    </xf>
    <xf numFmtId="0" fontId="0" fillId="5" borderId="13"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7" xfId="0" applyFont="1" applyFill="1" applyBorder="1" applyAlignment="1">
      <alignment horizontal="center" vertical="center" wrapText="1"/>
    </xf>
    <xf numFmtId="2" fontId="6" fillId="5" borderId="4" xfId="0" applyNumberFormat="1" applyFont="1" applyFill="1" applyBorder="1" applyAlignment="1">
      <alignment horizontal="center" vertical="center"/>
    </xf>
    <xf numFmtId="2" fontId="6" fillId="5" borderId="16" xfId="0" applyNumberFormat="1" applyFont="1" applyFill="1" applyBorder="1" applyAlignment="1">
      <alignment horizontal="center" vertical="center"/>
    </xf>
    <xf numFmtId="2" fontId="6" fillId="5" borderId="18" xfId="0" applyNumberFormat="1" applyFont="1" applyFill="1" applyBorder="1" applyAlignment="1">
      <alignment horizontal="center" vertical="center"/>
    </xf>
    <xf numFmtId="2" fontId="6" fillId="5" borderId="9" xfId="0" applyNumberFormat="1" applyFont="1" applyFill="1" applyBorder="1" applyAlignment="1">
      <alignment horizontal="center" vertical="center"/>
    </xf>
    <xf numFmtId="2" fontId="6" fillId="7" borderId="6" xfId="0" applyNumberFormat="1" applyFont="1" applyFill="1" applyBorder="1" applyAlignment="1">
      <alignment horizontal="center" vertical="center"/>
    </xf>
    <xf numFmtId="2" fontId="6" fillId="7" borderId="33" xfId="0" applyNumberFormat="1" applyFont="1" applyFill="1" applyBorder="1" applyAlignment="1">
      <alignment horizontal="center" vertical="center"/>
    </xf>
    <xf numFmtId="2" fontId="6" fillId="7" borderId="11" xfId="0" applyNumberFormat="1" applyFont="1" applyFill="1" applyBorder="1" applyAlignment="1">
      <alignment horizontal="center" vertical="center"/>
    </xf>
    <xf numFmtId="2" fontId="6" fillId="7" borderId="30" xfId="0" applyNumberFormat="1" applyFont="1" applyFill="1" applyBorder="1" applyAlignment="1">
      <alignment horizontal="center" vertical="center"/>
    </xf>
    <xf numFmtId="2" fontId="6" fillId="7" borderId="4" xfId="0" applyNumberFormat="1" applyFont="1" applyFill="1" applyBorder="1" applyAlignment="1">
      <alignment horizontal="center" vertical="center"/>
    </xf>
    <xf numFmtId="2" fontId="6" fillId="7" borderId="9" xfId="0" applyNumberFormat="1" applyFont="1" applyFill="1" applyBorder="1" applyAlignment="1">
      <alignment horizontal="center" vertical="center"/>
    </xf>
    <xf numFmtId="2" fontId="6" fillId="7" borderId="23" xfId="0" applyNumberFormat="1" applyFont="1" applyFill="1" applyBorder="1" applyAlignment="1">
      <alignment horizontal="center" vertical="center"/>
    </xf>
    <xf numFmtId="2" fontId="6" fillId="7" borderId="35" xfId="0" applyNumberFormat="1" applyFont="1" applyFill="1" applyBorder="1" applyAlignment="1">
      <alignment horizontal="center" vertical="center"/>
    </xf>
    <xf numFmtId="2" fontId="6" fillId="5" borderId="21" xfId="0" applyNumberFormat="1" applyFont="1" applyFill="1" applyBorder="1" applyAlignment="1">
      <alignment horizontal="center" vertical="center"/>
    </xf>
    <xf numFmtId="2" fontId="2" fillId="8" borderId="17" xfId="0" applyNumberFormat="1" applyFont="1" applyFill="1" applyBorder="1" applyAlignment="1">
      <alignment horizontal="center" vertical="center"/>
    </xf>
    <xf numFmtId="2" fontId="2" fillId="13" borderId="18" xfId="0" applyNumberFormat="1" applyFont="1" applyFill="1" applyBorder="1" applyAlignment="1">
      <alignment horizontal="center" vertical="center" wrapText="1"/>
    </xf>
    <xf numFmtId="2" fontId="2" fillId="13" borderId="9" xfId="0" applyNumberFormat="1" applyFont="1" applyFill="1" applyBorder="1" applyAlignment="1">
      <alignment horizontal="center" vertical="center" wrapText="1"/>
    </xf>
    <xf numFmtId="2" fontId="6" fillId="8" borderId="45" xfId="0" applyNumberFormat="1" applyFont="1" applyFill="1" applyBorder="1" applyAlignment="1">
      <alignment horizontal="center" vertical="center"/>
    </xf>
    <xf numFmtId="2" fontId="6" fillId="8" borderId="46" xfId="0" applyNumberFormat="1" applyFont="1" applyFill="1" applyBorder="1" applyAlignment="1">
      <alignment horizontal="center" vertical="center"/>
    </xf>
    <xf numFmtId="2" fontId="6" fillId="10" borderId="45" xfId="0" applyNumberFormat="1" applyFont="1" applyFill="1" applyBorder="1" applyAlignment="1">
      <alignment horizontal="center" vertical="center"/>
    </xf>
    <xf numFmtId="2" fontId="6" fillId="10" borderId="46" xfId="0" applyNumberFormat="1" applyFont="1" applyFill="1" applyBorder="1" applyAlignment="1">
      <alignment horizontal="center" vertical="center"/>
    </xf>
    <xf numFmtId="2" fontId="6" fillId="8" borderId="28" xfId="0" applyNumberFormat="1" applyFont="1" applyFill="1" applyBorder="1" applyAlignment="1">
      <alignment horizontal="center" vertical="center"/>
    </xf>
    <xf numFmtId="2" fontId="6" fillId="8" borderId="26" xfId="0" applyNumberFormat="1" applyFont="1" applyFill="1" applyBorder="1" applyAlignment="1">
      <alignment horizontal="center" vertical="center"/>
    </xf>
    <xf numFmtId="2" fontId="2" fillId="13" borderId="17" xfId="0" applyNumberFormat="1" applyFont="1" applyFill="1" applyBorder="1" applyAlignment="1">
      <alignment horizontal="center" vertic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2" xfId="0"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2" xfId="0" applyFont="1" applyFill="1" applyBorder="1" applyAlignment="1">
      <alignment horizontal="center"/>
    </xf>
    <xf numFmtId="0" fontId="0" fillId="3" borderId="14" xfId="0" applyFill="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6" xfId="0" applyFont="1" applyBorder="1" applyAlignment="1">
      <alignment horizontal="center" vertical="center" wrapText="1"/>
    </xf>
    <xf numFmtId="0" fontId="2" fillId="0" borderId="41" xfId="0" applyFont="1" applyBorder="1" applyAlignment="1">
      <alignment horizontal="center" vertical="center"/>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2" fontId="2" fillId="0" borderId="17"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6" fillId="8" borderId="15" xfId="0" applyNumberFormat="1" applyFont="1" applyFill="1" applyBorder="1" applyAlignment="1">
      <alignment horizontal="center" vertical="center"/>
    </xf>
    <xf numFmtId="2" fontId="6" fillId="8" borderId="12" xfId="0" applyNumberFormat="1" applyFont="1" applyFill="1" applyBorder="1" applyAlignment="1">
      <alignment horizontal="center" vertical="center"/>
    </xf>
    <xf numFmtId="2" fontId="6" fillId="9" borderId="15" xfId="0" applyNumberFormat="1" applyFont="1" applyFill="1" applyBorder="1" applyAlignment="1">
      <alignment horizontal="center" vertical="center"/>
    </xf>
    <xf numFmtId="2" fontId="6" fillId="9" borderId="12" xfId="0" applyNumberFormat="1" applyFont="1" applyFill="1" applyBorder="1" applyAlignment="1">
      <alignment horizontal="center" vertical="center"/>
    </xf>
    <xf numFmtId="2" fontId="2" fillId="0" borderId="18"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6" fillId="10" borderId="28" xfId="0" applyNumberFormat="1" applyFont="1" applyFill="1" applyBorder="1" applyAlignment="1">
      <alignment horizontal="center" vertical="center"/>
    </xf>
    <xf numFmtId="2" fontId="6" fillId="10" borderId="26" xfId="0" applyNumberFormat="1" applyFont="1" applyFill="1" applyBorder="1" applyAlignment="1">
      <alignment horizontal="center" vertical="center"/>
    </xf>
    <xf numFmtId="2" fontId="6" fillId="9" borderId="28" xfId="0" applyNumberFormat="1" applyFont="1" applyFill="1" applyBorder="1" applyAlignment="1">
      <alignment horizontal="center" vertical="center"/>
    </xf>
    <xf numFmtId="2" fontId="6" fillId="9" borderId="26"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6" xfId="0" applyBorder="1" applyAlignment="1">
      <alignment horizontal="left" wrapText="1"/>
    </xf>
    <xf numFmtId="0" fontId="0" fillId="4" borderId="22" xfId="0" applyFill="1" applyBorder="1" applyAlignment="1">
      <alignment horizontal="center"/>
    </xf>
    <xf numFmtId="0" fontId="0" fillId="4" borderId="11" xfId="0" applyFill="1" applyBorder="1" applyAlignment="1">
      <alignment horizontal="center"/>
    </xf>
    <xf numFmtId="0" fontId="0" fillId="4" borderId="30" xfId="0" applyFill="1" applyBorder="1" applyAlignment="1">
      <alignment horizontal="center"/>
    </xf>
    <xf numFmtId="0" fontId="1" fillId="2" borderId="39" xfId="0" applyFont="1" applyFill="1" applyBorder="1" applyAlignment="1">
      <alignment horizontal="center"/>
    </xf>
    <xf numFmtId="0" fontId="1" fillId="2" borderId="0" xfId="0" applyFont="1" applyFill="1" applyBorder="1" applyAlignment="1">
      <alignment horizontal="center"/>
    </xf>
    <xf numFmtId="0" fontId="1" fillId="2" borderId="31" xfId="0" applyFont="1" applyFill="1" applyBorder="1" applyAlignment="1">
      <alignment horizontal="center"/>
    </xf>
    <xf numFmtId="2" fontId="6" fillId="10" borderId="51" xfId="0" applyNumberFormat="1" applyFont="1" applyFill="1" applyBorder="1" applyAlignment="1">
      <alignment horizontal="center" vertical="center"/>
    </xf>
    <xf numFmtId="2" fontId="6" fillId="10" borderId="53" xfId="0" applyNumberFormat="1" applyFont="1" applyFill="1" applyBorder="1" applyAlignment="1">
      <alignment horizontal="center" vertical="center"/>
    </xf>
    <xf numFmtId="2" fontId="6" fillId="7" borderId="29" xfId="0" applyNumberFormat="1" applyFont="1" applyFill="1" applyBorder="1" applyAlignment="1">
      <alignment horizontal="center" vertical="center"/>
    </xf>
    <xf numFmtId="2" fontId="6" fillId="7" borderId="12" xfId="0" applyNumberFormat="1" applyFont="1" applyFill="1" applyBorder="1" applyAlignment="1">
      <alignment horizontal="center" vertical="center"/>
    </xf>
    <xf numFmtId="2" fontId="6" fillId="7" borderId="36" xfId="0" applyNumberFormat="1" applyFont="1" applyFill="1" applyBorder="1" applyAlignment="1">
      <alignment horizontal="center" vertical="center"/>
    </xf>
    <xf numFmtId="2" fontId="6" fillId="7" borderId="43" xfId="0" applyNumberFormat="1" applyFont="1" applyFill="1" applyBorder="1" applyAlignment="1">
      <alignment horizontal="center" vertical="center"/>
    </xf>
    <xf numFmtId="0" fontId="0" fillId="0" borderId="18" xfId="0" applyFont="1" applyBorder="1" applyAlignment="1">
      <alignment horizontal="center" vertical="center" wrapText="1"/>
    </xf>
    <xf numFmtId="2" fontId="6" fillId="13" borderId="51" xfId="0" applyNumberFormat="1" applyFont="1" applyFill="1" applyBorder="1" applyAlignment="1">
      <alignment horizontal="center" vertical="center"/>
    </xf>
    <xf numFmtId="2" fontId="6" fillId="13" borderId="53" xfId="0" applyNumberFormat="1" applyFont="1" applyFill="1" applyBorder="1" applyAlignment="1">
      <alignment horizontal="center" vertical="center"/>
    </xf>
    <xf numFmtId="2" fontId="6" fillId="7" borderId="22" xfId="0" applyNumberFormat="1" applyFont="1" applyFill="1" applyBorder="1" applyAlignment="1">
      <alignment horizontal="center" vertical="center"/>
    </xf>
    <xf numFmtId="0" fontId="0" fillId="0" borderId="16" xfId="0" applyFont="1" applyBorder="1" applyAlignment="1">
      <alignment horizontal="center" vertical="center" wrapText="1"/>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2" fontId="6" fillId="8" borderId="51" xfId="0" applyNumberFormat="1" applyFont="1" applyFill="1" applyBorder="1" applyAlignment="1">
      <alignment horizontal="center" vertical="center"/>
    </xf>
    <xf numFmtId="2" fontId="6" fillId="8" borderId="5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center" vertical="center"/>
    </xf>
    <xf numFmtId="2" fontId="6" fillId="11" borderId="51" xfId="0" applyNumberFormat="1" applyFont="1" applyFill="1" applyBorder="1" applyAlignment="1">
      <alignment horizontal="center" vertical="center"/>
    </xf>
    <xf numFmtId="2" fontId="6" fillId="11" borderId="53" xfId="0" applyNumberFormat="1" applyFont="1" applyFill="1" applyBorder="1" applyAlignment="1">
      <alignment horizontal="center" vertical="center"/>
    </xf>
    <xf numFmtId="0" fontId="4" fillId="0" borderId="36" xfId="0" applyFont="1" applyBorder="1" applyAlignment="1">
      <alignment horizontal="center" wrapText="1"/>
    </xf>
    <xf numFmtId="0" fontId="4" fillId="0" borderId="6" xfId="0" applyFont="1" applyBorder="1" applyAlignment="1">
      <alignment horizontal="center" wrapText="1"/>
    </xf>
    <xf numFmtId="0" fontId="4" fillId="0" borderId="33" xfId="0" applyFont="1" applyBorder="1" applyAlignment="1">
      <alignment horizontal="center" wrapText="1"/>
    </xf>
    <xf numFmtId="2" fontId="6" fillId="7" borderId="3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0" fillId="0" borderId="1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5" xfId="0" applyFont="1" applyBorder="1" applyAlignment="1">
      <alignment horizontal="center" vertical="center"/>
    </xf>
    <xf numFmtId="0" fontId="0" fillId="0" borderId="4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 xfId="0" applyFont="1" applyBorder="1" applyAlignment="1">
      <alignment horizontal="center" vertical="center" wrapText="1"/>
    </xf>
    <xf numFmtId="2" fontId="6" fillId="7" borderId="28" xfId="0" applyNumberFormat="1" applyFont="1" applyFill="1" applyBorder="1" applyAlignment="1">
      <alignment horizontal="center" vertical="center"/>
    </xf>
    <xf numFmtId="2" fontId="6" fillId="7" borderId="7" xfId="0" applyNumberFormat="1" applyFont="1" applyFill="1" applyBorder="1" applyAlignment="1">
      <alignment horizontal="center" vertical="center"/>
    </xf>
    <xf numFmtId="2" fontId="6" fillId="7" borderId="26" xfId="0" applyNumberFormat="1" applyFont="1" applyFill="1" applyBorder="1" applyAlignment="1">
      <alignment horizontal="center" vertical="center"/>
    </xf>
    <xf numFmtId="0" fontId="0" fillId="3" borderId="2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2"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2" xfId="0" applyBorder="1" applyAlignment="1">
      <alignment horizontal="center"/>
    </xf>
    <xf numFmtId="4" fontId="6" fillId="0" borderId="4"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2" fontId="6" fillId="8" borderId="50"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4" fontId="6" fillId="0" borderId="16" xfId="0" applyNumberFormat="1" applyFont="1" applyFill="1" applyBorder="1" applyAlignment="1">
      <alignment horizontal="center" vertical="center"/>
    </xf>
    <xf numFmtId="4" fontId="6" fillId="0" borderId="18" xfId="0" applyNumberFormat="1" applyFont="1" applyFill="1" applyBorder="1" applyAlignment="1">
      <alignment horizontal="center" vertical="center"/>
    </xf>
    <xf numFmtId="2" fontId="6" fillId="13" borderId="45" xfId="0" applyNumberFormat="1" applyFont="1" applyFill="1" applyBorder="1" applyAlignment="1">
      <alignment horizontal="center" vertical="center"/>
    </xf>
    <xf numFmtId="2" fontId="6" fillId="13" borderId="46" xfId="0" applyNumberFormat="1" applyFont="1" applyFill="1" applyBorder="1" applyAlignment="1">
      <alignment horizontal="center" vertical="center"/>
    </xf>
    <xf numFmtId="2" fontId="6" fillId="10" borderId="50" xfId="0" applyNumberFormat="1" applyFont="1" applyFill="1" applyBorder="1" applyAlignment="1">
      <alignment horizontal="center" vertical="center"/>
    </xf>
    <xf numFmtId="2" fontId="6" fillId="13" borderId="50" xfId="0" applyNumberFormat="1" applyFont="1" applyFill="1" applyBorder="1" applyAlignment="1">
      <alignment horizontal="center" vertical="center"/>
    </xf>
    <xf numFmtId="0" fontId="0" fillId="0" borderId="0" xfId="0" applyAlignment="1">
      <alignment horizontal="left" vertical="top" wrapText="1"/>
    </xf>
    <xf numFmtId="4" fontId="2" fillId="0" borderId="21" xfId="0" applyNumberFormat="1" applyFont="1" applyBorder="1" applyAlignment="1">
      <alignment horizontal="center" vertical="center"/>
    </xf>
    <xf numFmtId="4" fontId="2" fillId="0" borderId="9" xfId="0" applyNumberFormat="1" applyFont="1" applyBorder="1" applyAlignment="1">
      <alignment horizontal="center" vertical="center"/>
    </xf>
    <xf numFmtId="0" fontId="0" fillId="0" borderId="21" xfId="0" applyFont="1" applyBorder="1" applyAlignment="1">
      <alignment horizontal="center" vertical="center" wrapText="1"/>
    </xf>
    <xf numFmtId="4" fontId="6" fillId="8" borderId="21" xfId="0" applyNumberFormat="1" applyFont="1" applyFill="1" applyBorder="1" applyAlignment="1">
      <alignment horizontal="center" vertical="center"/>
    </xf>
    <xf numFmtId="4" fontId="6" fillId="8" borderId="16" xfId="0" applyNumberFormat="1" applyFont="1" applyFill="1" applyBorder="1" applyAlignment="1">
      <alignment horizontal="center" vertical="center"/>
    </xf>
    <xf numFmtId="4" fontId="6" fillId="8" borderId="18" xfId="0" applyNumberFormat="1" applyFont="1" applyFill="1" applyBorder="1" applyAlignment="1">
      <alignment horizontal="center" vertical="center"/>
    </xf>
    <xf numFmtId="4" fontId="6" fillId="8" borderId="9" xfId="0" applyNumberFormat="1" applyFont="1" applyFill="1" applyBorder="1" applyAlignment="1">
      <alignment horizontal="center" vertical="center"/>
    </xf>
    <xf numFmtId="4" fontId="2" fillId="0" borderId="4" xfId="0" applyNumberFormat="1" applyFont="1" applyBorder="1" applyAlignment="1">
      <alignment horizontal="center" vertical="center"/>
    </xf>
    <xf numFmtId="4" fontId="2" fillId="0" borderId="16" xfId="0" applyNumberFormat="1" applyFont="1" applyBorder="1" applyAlignment="1">
      <alignment horizontal="center" vertical="center"/>
    </xf>
    <xf numFmtId="4" fontId="2" fillId="0" borderId="18" xfId="0" applyNumberFormat="1" applyFont="1" applyBorder="1" applyAlignment="1">
      <alignment horizontal="center" vertical="center"/>
    </xf>
    <xf numFmtId="0" fontId="2" fillId="0" borderId="21" xfId="0" applyFont="1" applyBorder="1" applyAlignment="1">
      <alignment horizontal="center" vertical="center" wrapText="1"/>
    </xf>
    <xf numFmtId="4" fontId="6" fillId="9" borderId="18" xfId="0" applyNumberFormat="1" applyFont="1" applyFill="1" applyBorder="1" applyAlignment="1">
      <alignment horizontal="center" vertical="center"/>
    </xf>
    <xf numFmtId="4" fontId="6" fillId="9" borderId="16" xfId="0" applyNumberFormat="1" applyFont="1" applyFill="1" applyBorder="1" applyAlignment="1">
      <alignment horizontal="center" vertical="center"/>
    </xf>
    <xf numFmtId="4" fontId="6" fillId="10" borderId="18" xfId="0" applyNumberFormat="1" applyFont="1" applyFill="1" applyBorder="1" applyAlignment="1">
      <alignment horizontal="center" vertical="center"/>
    </xf>
    <xf numFmtId="4" fontId="6" fillId="10" borderId="9" xfId="0" applyNumberFormat="1" applyFont="1" applyFill="1" applyBorder="1" applyAlignment="1">
      <alignment horizontal="center" vertical="center"/>
    </xf>
    <xf numFmtId="4" fontId="6" fillId="7" borderId="4" xfId="0" applyNumberFormat="1" applyFont="1" applyFill="1" applyBorder="1" applyAlignment="1">
      <alignment horizontal="center" vertical="center"/>
    </xf>
    <xf numFmtId="4" fontId="6" fillId="7" borderId="16" xfId="0" applyNumberFormat="1" applyFont="1" applyFill="1" applyBorder="1" applyAlignment="1">
      <alignment horizontal="center" vertical="center"/>
    </xf>
    <xf numFmtId="0" fontId="18" fillId="0" borderId="61" xfId="0" applyNumberFormat="1" applyFont="1" applyFill="1" applyBorder="1" applyAlignment="1">
      <alignment horizontal="center" vertical="center"/>
    </xf>
    <xf numFmtId="0" fontId="18" fillId="0" borderId="62" xfId="0" applyNumberFormat="1" applyFont="1" applyFill="1" applyBorder="1" applyAlignment="1">
      <alignment horizontal="center" vertical="center"/>
    </xf>
    <xf numFmtId="165" fontId="14" fillId="0" borderId="63" xfId="0" applyNumberFormat="1" applyFont="1" applyFill="1" applyBorder="1" applyAlignment="1">
      <alignment horizontal="center" vertical="center" wrapText="1"/>
    </xf>
    <xf numFmtId="165" fontId="14" fillId="0" borderId="62" xfId="0" applyNumberFormat="1" applyFont="1" applyFill="1" applyBorder="1" applyAlignment="1">
      <alignment horizontal="center" vertical="center" wrapText="1"/>
    </xf>
    <xf numFmtId="165" fontId="15" fillId="0" borderId="63" xfId="0" applyNumberFormat="1" applyFont="1" applyFill="1" applyBorder="1" applyAlignment="1">
      <alignment horizontal="center" vertical="center" wrapText="1"/>
    </xf>
    <xf numFmtId="165" fontId="15" fillId="0" borderId="62" xfId="0" applyNumberFormat="1" applyFont="1" applyFill="1" applyBorder="1" applyAlignment="1">
      <alignment horizontal="center" vertical="center" wrapText="1"/>
    </xf>
    <xf numFmtId="2" fontId="18" fillId="0" borderId="63"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165" fontId="14" fillId="0" borderId="67" xfId="0" applyNumberFormat="1" applyFont="1" applyFill="1" applyBorder="1" applyAlignment="1">
      <alignment horizontal="center" vertical="center" wrapText="1"/>
    </xf>
    <xf numFmtId="165" fontId="15" fillId="0" borderId="67" xfId="0" applyNumberFormat="1" applyFont="1" applyFill="1" applyBorder="1" applyAlignment="1">
      <alignment horizontal="center" vertical="center" wrapText="1"/>
    </xf>
    <xf numFmtId="0" fontId="0" fillId="4" borderId="11" xfId="0" applyFont="1" applyFill="1" applyBorder="1" applyAlignment="1">
      <alignment horizontal="center"/>
    </xf>
    <xf numFmtId="4" fontId="6" fillId="11" borderId="18" xfId="0" applyNumberFormat="1" applyFont="1" applyFill="1" applyBorder="1" applyAlignment="1">
      <alignment horizontal="center" vertical="center"/>
    </xf>
    <xf numFmtId="4" fontId="6" fillId="11" borderId="9" xfId="0" applyNumberFormat="1" applyFont="1" applyFill="1" applyBorder="1" applyAlignment="1">
      <alignment horizontal="center" vertical="center"/>
    </xf>
    <xf numFmtId="4" fontId="6" fillId="7" borderId="18" xfId="0" applyNumberFormat="1" applyFont="1" applyFill="1" applyBorder="1" applyAlignment="1">
      <alignment horizontal="center" vertical="center"/>
    </xf>
    <xf numFmtId="4" fontId="6" fillId="7" borderId="21" xfId="0" applyNumberFormat="1" applyFont="1" applyFill="1" applyBorder="1" applyAlignment="1">
      <alignment horizontal="center" vertical="center"/>
    </xf>
    <xf numFmtId="4" fontId="6" fillId="10" borderId="16" xfId="0" applyNumberFormat="1" applyFont="1" applyFill="1" applyBorder="1" applyAlignment="1">
      <alignment horizontal="center" vertical="center"/>
    </xf>
    <xf numFmtId="0" fontId="0" fillId="3" borderId="24"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6" xfId="0" applyFont="1" applyFill="1" applyBorder="1" applyAlignment="1">
      <alignment horizontal="center" vertical="center" wrapText="1"/>
    </xf>
    <xf numFmtId="0" fontId="6" fillId="2" borderId="0" xfId="0" applyFont="1" applyFill="1" applyBorder="1" applyAlignment="1">
      <alignment horizontal="center"/>
    </xf>
    <xf numFmtId="0" fontId="11" fillId="0" borderId="6" xfId="0" applyFont="1" applyBorder="1" applyAlignment="1">
      <alignment horizontal="center"/>
    </xf>
    <xf numFmtId="0" fontId="0" fillId="0" borderId="0" xfId="0" applyFont="1" applyBorder="1" applyAlignment="1">
      <alignment horizontal="center"/>
    </xf>
    <xf numFmtId="0" fontId="0" fillId="3" borderId="47"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8" fillId="0" borderId="63" xfId="0" applyNumberFormat="1" applyFont="1" applyFill="1" applyBorder="1" applyAlignment="1">
      <alignment horizontal="center" vertical="center" wrapText="1"/>
    </xf>
    <xf numFmtId="0" fontId="18" fillId="0" borderId="66" xfId="0" applyNumberFormat="1" applyFont="1" applyFill="1" applyBorder="1" applyAlignment="1">
      <alignment horizontal="center" vertical="center" wrapText="1"/>
    </xf>
    <xf numFmtId="165" fontId="14" fillId="0" borderId="66" xfId="0" applyNumberFormat="1" applyFont="1" applyFill="1" applyBorder="1" applyAlignment="1">
      <alignment horizontal="center" vertical="center" wrapText="1"/>
    </xf>
    <xf numFmtId="165" fontId="15" fillId="0" borderId="66" xfId="0" applyNumberFormat="1" applyFont="1" applyFill="1" applyBorder="1" applyAlignment="1">
      <alignment horizontal="center" vertical="center" wrapText="1"/>
    </xf>
    <xf numFmtId="2" fontId="6" fillId="8" borderId="18" xfId="0" applyNumberFormat="1" applyFont="1" applyFill="1" applyBorder="1" applyAlignment="1">
      <alignment horizontal="center" vertical="center"/>
    </xf>
    <xf numFmtId="2" fontId="6" fillId="8" borderId="9" xfId="0" applyNumberFormat="1" applyFont="1" applyFill="1" applyBorder="1" applyAlignment="1">
      <alignment horizontal="center" vertical="center"/>
    </xf>
    <xf numFmtId="2" fontId="6" fillId="10" borderId="18" xfId="0" applyNumberFormat="1" applyFont="1" applyFill="1" applyBorder="1" applyAlignment="1">
      <alignment horizontal="center" vertical="center"/>
    </xf>
    <xf numFmtId="2" fontId="6" fillId="10" borderId="9" xfId="0" applyNumberFormat="1" applyFont="1" applyFill="1" applyBorder="1" applyAlignment="1">
      <alignment horizontal="center" vertical="center"/>
    </xf>
    <xf numFmtId="0" fontId="0" fillId="3" borderId="8" xfId="0" applyFill="1" applyBorder="1" applyAlignment="1">
      <alignment horizontal="center" vertical="center" wrapText="1"/>
    </xf>
    <xf numFmtId="0" fontId="0" fillId="3" borderId="10" xfId="0" applyFill="1" applyBorder="1" applyAlignment="1">
      <alignment horizontal="center" vertical="center" wrapText="1"/>
    </xf>
    <xf numFmtId="0" fontId="2" fillId="0" borderId="3" xfId="0" applyFont="1" applyBorder="1" applyAlignment="1">
      <alignment horizontal="center" vertical="center"/>
    </xf>
    <xf numFmtId="0" fontId="0" fillId="3" borderId="55" xfId="0" applyFill="1" applyBorder="1" applyAlignment="1">
      <alignment horizontal="center" vertical="center" wrapText="1"/>
    </xf>
    <xf numFmtId="0" fontId="0" fillId="3" borderId="56" xfId="0" applyFill="1" applyBorder="1" applyAlignment="1">
      <alignment horizontal="center" vertical="center" wrapText="1"/>
    </xf>
    <xf numFmtId="0" fontId="2" fillId="5" borderId="38" xfId="0" applyFont="1" applyFill="1" applyBorder="1" applyAlignment="1">
      <alignment horizontal="center" vertical="center"/>
    </xf>
    <xf numFmtId="0" fontId="0" fillId="3" borderId="17" xfId="0" applyFill="1" applyBorder="1" applyAlignment="1">
      <alignment horizontal="center" vertical="center" wrapText="1"/>
    </xf>
    <xf numFmtId="0" fontId="1" fillId="2" borderId="36" xfId="0" applyFont="1" applyFill="1" applyBorder="1" applyAlignment="1">
      <alignment horizontal="center"/>
    </xf>
    <xf numFmtId="0" fontId="1" fillId="2" borderId="6" xfId="0" applyFont="1" applyFill="1" applyBorder="1" applyAlignment="1">
      <alignment horizontal="center"/>
    </xf>
    <xf numFmtId="0" fontId="1" fillId="2" borderId="33" xfId="0" applyFont="1" applyFill="1" applyBorder="1" applyAlignment="1">
      <alignment horizontal="center"/>
    </xf>
    <xf numFmtId="2" fontId="6" fillId="10" borderId="34" xfId="0" applyNumberFormat="1" applyFont="1" applyFill="1" applyBorder="1" applyAlignment="1">
      <alignment horizontal="center" vertical="center"/>
    </xf>
    <xf numFmtId="2" fontId="6" fillId="10" borderId="35" xfId="0" applyNumberFormat="1" applyFont="1" applyFill="1" applyBorder="1" applyAlignment="1">
      <alignment horizontal="center" vertical="center"/>
    </xf>
    <xf numFmtId="2" fontId="6" fillId="8" borderId="34" xfId="0" applyNumberFormat="1" applyFont="1" applyFill="1" applyBorder="1" applyAlignment="1">
      <alignment horizontal="center" vertical="center"/>
    </xf>
    <xf numFmtId="2" fontId="6" fillId="8" borderId="35" xfId="0" applyNumberFormat="1" applyFont="1" applyFill="1" applyBorder="1" applyAlignment="1">
      <alignment horizontal="center" vertical="center"/>
    </xf>
    <xf numFmtId="2" fontId="6" fillId="10" borderId="30" xfId="0" applyNumberFormat="1" applyFont="1" applyFill="1" applyBorder="1" applyAlignment="1">
      <alignment horizontal="center" vertical="center"/>
    </xf>
    <xf numFmtId="2" fontId="6" fillId="10" borderId="31" xfId="0" applyNumberFormat="1" applyFont="1" applyFill="1" applyBorder="1" applyAlignment="1">
      <alignment horizontal="center" vertical="center"/>
    </xf>
    <xf numFmtId="0" fontId="0" fillId="3" borderId="30" xfId="0"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32"/>
  <sheetViews>
    <sheetView topLeftCell="F1" zoomScale="85" zoomScaleNormal="85" workbookViewId="0">
      <selection activeCell="AA15" sqref="AA15"/>
    </sheetView>
  </sheetViews>
  <sheetFormatPr baseColWidth="10" defaultRowHeight="15" x14ac:dyDescent="0.25"/>
  <cols>
    <col min="1" max="1" width="4.140625" bestFit="1" customWidth="1"/>
    <col min="2" max="2" width="38.7109375" bestFit="1" customWidth="1"/>
    <col min="3" max="3" width="16.140625" customWidth="1"/>
    <col min="4" max="4" width="11" customWidth="1"/>
    <col min="5" max="5" width="58" customWidth="1"/>
    <col min="6" max="6" width="2.42578125" bestFit="1" customWidth="1"/>
    <col min="7" max="7" width="7.7109375" style="170" bestFit="1" customWidth="1"/>
    <col min="8" max="8" width="5.7109375" bestFit="1" customWidth="1"/>
    <col min="9" max="9" width="2.5703125" bestFit="1" customWidth="1"/>
    <col min="10" max="14" width="6.140625" bestFit="1" customWidth="1"/>
    <col min="15" max="15" width="7.85546875" customWidth="1"/>
    <col min="16" max="16" width="7.140625" bestFit="1" customWidth="1"/>
    <col min="17" max="17" width="10.28515625" customWidth="1"/>
    <col min="18" max="18" width="2.42578125" bestFit="1" customWidth="1"/>
    <col min="20" max="20" width="17.5703125" bestFit="1" customWidth="1"/>
    <col min="21" max="21" width="7.28515625" customWidth="1"/>
    <col min="22" max="22" width="13" customWidth="1"/>
    <col min="23" max="23" width="4" customWidth="1"/>
    <col min="24" max="24" width="11.42578125" style="170" customWidth="1"/>
    <col min="25" max="25" width="12.28515625" customWidth="1"/>
  </cols>
  <sheetData>
    <row r="1" spans="1:25" ht="21" x14ac:dyDescent="0.35">
      <c r="A1" s="379" t="s">
        <v>31</v>
      </c>
      <c r="B1" s="380"/>
      <c r="C1" s="380"/>
      <c r="D1" s="380"/>
      <c r="E1" s="380"/>
      <c r="F1" s="380"/>
      <c r="G1" s="380"/>
      <c r="H1" s="380"/>
      <c r="I1" s="380"/>
      <c r="J1" s="380"/>
      <c r="K1" s="380"/>
      <c r="L1" s="380"/>
      <c r="M1" s="380"/>
      <c r="N1" s="380"/>
      <c r="O1" s="380"/>
      <c r="P1" s="380"/>
      <c r="Q1" s="380"/>
      <c r="R1" s="380"/>
      <c r="S1" s="380"/>
      <c r="T1" s="380"/>
      <c r="U1" s="380"/>
      <c r="V1" s="380"/>
      <c r="W1" s="380"/>
      <c r="X1" s="380"/>
      <c r="Y1" s="381"/>
    </row>
    <row r="2" spans="1:25" x14ac:dyDescent="0.25">
      <c r="A2" s="376" t="s">
        <v>224</v>
      </c>
      <c r="B2" s="377"/>
      <c r="C2" s="377"/>
      <c r="D2" s="377"/>
      <c r="E2" s="377"/>
      <c r="F2" s="377"/>
      <c r="G2" s="377"/>
      <c r="H2" s="377"/>
      <c r="I2" s="377"/>
      <c r="J2" s="377"/>
      <c r="K2" s="377"/>
      <c r="L2" s="377"/>
      <c r="M2" s="377"/>
      <c r="N2" s="377"/>
      <c r="O2" s="377"/>
      <c r="P2" s="377"/>
      <c r="Q2" s="377"/>
      <c r="R2" s="377"/>
      <c r="S2" s="377"/>
      <c r="T2" s="377"/>
      <c r="U2" s="377"/>
      <c r="V2" s="377"/>
      <c r="W2" s="377"/>
      <c r="X2" s="377"/>
      <c r="Y2" s="378"/>
    </row>
    <row r="3" spans="1:25" ht="16.5" customHeight="1" x14ac:dyDescent="0.25">
      <c r="A3" s="373" t="s">
        <v>251</v>
      </c>
      <c r="B3" s="374"/>
      <c r="C3" s="374"/>
      <c r="D3" s="374"/>
      <c r="E3" s="374"/>
      <c r="F3" s="374"/>
      <c r="G3" s="374"/>
      <c r="H3" s="374"/>
      <c r="I3" s="374"/>
      <c r="J3" s="374"/>
      <c r="K3" s="374"/>
      <c r="L3" s="374"/>
      <c r="M3" s="374"/>
      <c r="N3" s="374"/>
      <c r="O3" s="374"/>
      <c r="P3" s="374"/>
      <c r="Q3" s="374"/>
      <c r="R3" s="374"/>
      <c r="S3" s="374"/>
      <c r="T3" s="374"/>
      <c r="U3" s="374"/>
      <c r="V3" s="374"/>
      <c r="W3" s="374"/>
      <c r="X3" s="374"/>
      <c r="Y3" s="375"/>
    </row>
    <row r="4" spans="1:25" ht="16.5" customHeight="1" thickBot="1" x14ac:dyDescent="0.3">
      <c r="A4" s="400" t="s">
        <v>223</v>
      </c>
      <c r="B4" s="401"/>
      <c r="C4" s="401"/>
      <c r="D4" s="401"/>
      <c r="E4" s="401"/>
      <c r="F4" s="401"/>
      <c r="G4" s="401"/>
      <c r="H4" s="401"/>
      <c r="I4" s="401"/>
      <c r="J4" s="401"/>
      <c r="K4" s="401"/>
      <c r="L4" s="401"/>
      <c r="M4" s="401"/>
      <c r="N4" s="401"/>
      <c r="O4" s="401"/>
      <c r="P4" s="401"/>
      <c r="Q4" s="401"/>
      <c r="R4" s="401"/>
      <c r="S4" s="401"/>
      <c r="T4" s="401"/>
      <c r="U4" s="401"/>
      <c r="V4" s="401"/>
      <c r="W4" s="401"/>
      <c r="X4" s="401"/>
      <c r="Y4" s="402"/>
    </row>
    <row r="5" spans="1:25" ht="15" customHeight="1" x14ac:dyDescent="0.25">
      <c r="A5" s="385" t="s">
        <v>0</v>
      </c>
      <c r="B5" s="387" t="s">
        <v>1</v>
      </c>
      <c r="C5" s="387" t="s">
        <v>33</v>
      </c>
      <c r="D5" s="387" t="s">
        <v>2</v>
      </c>
      <c r="E5" s="387" t="s">
        <v>3</v>
      </c>
      <c r="F5" s="382" t="s">
        <v>4</v>
      </c>
      <c r="G5" s="383"/>
      <c r="H5" s="389"/>
      <c r="I5" s="382" t="s">
        <v>218</v>
      </c>
      <c r="J5" s="383"/>
      <c r="K5" s="383"/>
      <c r="L5" s="383"/>
      <c r="M5" s="383"/>
      <c r="N5" s="383"/>
      <c r="O5" s="383"/>
      <c r="P5" s="383"/>
      <c r="Q5" s="384"/>
      <c r="R5" s="403" t="s">
        <v>245</v>
      </c>
      <c r="S5" s="384"/>
      <c r="T5" s="393" t="s">
        <v>241</v>
      </c>
      <c r="U5" s="394"/>
      <c r="V5" s="394"/>
      <c r="W5" s="394"/>
      <c r="X5" s="394"/>
      <c r="Y5" s="395"/>
    </row>
    <row r="6" spans="1:25" ht="39" thickBot="1" x14ac:dyDescent="0.3">
      <c r="A6" s="386"/>
      <c r="B6" s="388"/>
      <c r="C6" s="388"/>
      <c r="D6" s="388"/>
      <c r="E6" s="388"/>
      <c r="F6" s="390"/>
      <c r="G6" s="391"/>
      <c r="H6" s="392"/>
      <c r="I6" s="5"/>
      <c r="J6" s="67" t="s">
        <v>219</v>
      </c>
      <c r="K6" s="67" t="s">
        <v>220</v>
      </c>
      <c r="L6" s="67" t="s">
        <v>219</v>
      </c>
      <c r="M6" s="67" t="s">
        <v>220</v>
      </c>
      <c r="N6" s="67" t="s">
        <v>219</v>
      </c>
      <c r="O6" s="67" t="s">
        <v>220</v>
      </c>
      <c r="P6" s="67" t="s">
        <v>219</v>
      </c>
      <c r="Q6" s="21" t="s">
        <v>220</v>
      </c>
      <c r="R6" s="404"/>
      <c r="S6" s="391"/>
      <c r="T6" s="396" t="s">
        <v>242</v>
      </c>
      <c r="U6" s="397"/>
      <c r="V6" s="79" t="s">
        <v>247</v>
      </c>
      <c r="W6" s="398" t="s">
        <v>248</v>
      </c>
      <c r="X6" s="399"/>
      <c r="Y6" s="80" t="s">
        <v>249</v>
      </c>
    </row>
    <row r="7" spans="1:25" ht="30.75" customHeight="1" x14ac:dyDescent="0.25">
      <c r="A7" s="407">
        <v>1</v>
      </c>
      <c r="B7" s="409" t="s">
        <v>193</v>
      </c>
      <c r="C7" s="411" t="s">
        <v>34</v>
      </c>
      <c r="D7" s="411" t="s">
        <v>7</v>
      </c>
      <c r="E7" s="409" t="s">
        <v>192</v>
      </c>
      <c r="F7" s="1" t="s">
        <v>8</v>
      </c>
      <c r="G7" s="171">
        <v>6000</v>
      </c>
      <c r="H7" s="413">
        <f>((G7/G8)*100)</f>
        <v>0.75341769100080236</v>
      </c>
      <c r="I7" s="1" t="s">
        <v>8</v>
      </c>
      <c r="J7" s="84">
        <v>0</v>
      </c>
      <c r="K7" s="85">
        <v>0</v>
      </c>
      <c r="L7" s="84">
        <v>0</v>
      </c>
      <c r="M7" s="86">
        <v>0</v>
      </c>
      <c r="N7" s="84">
        <v>0</v>
      </c>
      <c r="O7" s="86">
        <v>0</v>
      </c>
      <c r="P7" s="84">
        <v>6000</v>
      </c>
      <c r="Q7" s="138">
        <f t="shared" ref="Q7" si="0">(Q9)</f>
        <v>21701</v>
      </c>
      <c r="R7" s="441"/>
      <c r="S7" s="442"/>
      <c r="T7" s="57" t="s">
        <v>243</v>
      </c>
      <c r="U7" s="58">
        <v>0</v>
      </c>
      <c r="V7" s="445"/>
      <c r="W7" s="102" t="s">
        <v>8</v>
      </c>
      <c r="X7" s="164">
        <f>K7+M7+O7+Q7</f>
        <v>21701</v>
      </c>
      <c r="Y7" s="43">
        <f>X7*100/G7</f>
        <v>361.68333333333334</v>
      </c>
    </row>
    <row r="8" spans="1:25" ht="30.75" customHeight="1" thickBot="1" x14ac:dyDescent="0.3">
      <c r="A8" s="408"/>
      <c r="B8" s="410"/>
      <c r="C8" s="412"/>
      <c r="D8" s="412"/>
      <c r="E8" s="410"/>
      <c r="F8" s="2" t="s">
        <v>9</v>
      </c>
      <c r="G8" s="172">
        <v>796371</v>
      </c>
      <c r="H8" s="414"/>
      <c r="I8" s="2" t="s">
        <v>9</v>
      </c>
      <c r="J8" s="18">
        <v>0</v>
      </c>
      <c r="K8" s="19">
        <v>0</v>
      </c>
      <c r="L8" s="18">
        <v>0</v>
      </c>
      <c r="M8" s="20">
        <v>0</v>
      </c>
      <c r="N8" s="18">
        <v>0</v>
      </c>
      <c r="O8" s="20">
        <v>0</v>
      </c>
      <c r="P8" s="18">
        <v>796371</v>
      </c>
      <c r="Q8" s="140">
        <v>597278</v>
      </c>
      <c r="R8" s="443"/>
      <c r="S8" s="444"/>
      <c r="T8" s="59" t="s">
        <v>244</v>
      </c>
      <c r="U8" s="60">
        <v>0</v>
      </c>
      <c r="V8" s="446"/>
      <c r="W8" s="103" t="s">
        <v>9</v>
      </c>
      <c r="X8" s="165">
        <f t="shared" ref="X8:X26" si="1">K8+M8+O8+Q8</f>
        <v>597278</v>
      </c>
      <c r="Y8" s="43">
        <f t="shared" ref="Y8" si="2">X8*100/G8</f>
        <v>74.999968607596202</v>
      </c>
    </row>
    <row r="9" spans="1:25" ht="15" customHeight="1" x14ac:dyDescent="0.25">
      <c r="A9" s="407">
        <v>2</v>
      </c>
      <c r="B9" s="409" t="s">
        <v>194</v>
      </c>
      <c r="C9" s="411" t="s">
        <v>35</v>
      </c>
      <c r="D9" s="411" t="s">
        <v>7</v>
      </c>
      <c r="E9" s="409" t="s">
        <v>195</v>
      </c>
      <c r="F9" s="1" t="s">
        <v>8</v>
      </c>
      <c r="G9" s="171">
        <v>6000</v>
      </c>
      <c r="H9" s="405">
        <f>((G9/G10)*100)</f>
        <v>100</v>
      </c>
      <c r="I9" s="1" t="s">
        <v>8</v>
      </c>
      <c r="J9" s="84">
        <v>0</v>
      </c>
      <c r="K9" s="85">
        <v>0</v>
      </c>
      <c r="L9" s="84">
        <v>0</v>
      </c>
      <c r="M9" s="86">
        <v>0</v>
      </c>
      <c r="N9" s="84">
        <v>0</v>
      </c>
      <c r="O9" s="86">
        <v>0</v>
      </c>
      <c r="P9" s="84">
        <v>6000</v>
      </c>
      <c r="Q9" s="138">
        <f t="shared" ref="Q9" si="3">(Q13+Q15+Q17+Q23)</f>
        <v>21701</v>
      </c>
      <c r="R9" s="441"/>
      <c r="S9" s="442"/>
      <c r="T9" s="57" t="s">
        <v>243</v>
      </c>
      <c r="U9" s="58">
        <v>0</v>
      </c>
      <c r="V9" s="445"/>
      <c r="W9" s="102" t="s">
        <v>8</v>
      </c>
      <c r="X9" s="164">
        <f t="shared" si="1"/>
        <v>21701</v>
      </c>
      <c r="Y9" s="43">
        <f>X9*100/G9</f>
        <v>361.68333333333334</v>
      </c>
    </row>
    <row r="10" spans="1:25" ht="24.75" customHeight="1" thickBot="1" x14ac:dyDescent="0.3">
      <c r="A10" s="408"/>
      <c r="B10" s="410"/>
      <c r="C10" s="412"/>
      <c r="D10" s="412"/>
      <c r="E10" s="410"/>
      <c r="F10" s="2" t="s">
        <v>9</v>
      </c>
      <c r="G10" s="172">
        <v>6000</v>
      </c>
      <c r="H10" s="406"/>
      <c r="I10" s="2" t="s">
        <v>9</v>
      </c>
      <c r="J10" s="18">
        <v>0</v>
      </c>
      <c r="K10" s="19">
        <v>0</v>
      </c>
      <c r="L10" s="18">
        <v>0</v>
      </c>
      <c r="M10" s="20">
        <v>0</v>
      </c>
      <c r="N10" s="18">
        <v>0</v>
      </c>
      <c r="O10" s="20">
        <v>0</v>
      </c>
      <c r="P10" s="18">
        <v>6000</v>
      </c>
      <c r="Q10" s="141">
        <f>(Q14+Q16+Q18+Q24)</f>
        <v>17598</v>
      </c>
      <c r="R10" s="443"/>
      <c r="S10" s="444"/>
      <c r="T10" s="59" t="s">
        <v>244</v>
      </c>
      <c r="U10" s="60">
        <v>0</v>
      </c>
      <c r="V10" s="446"/>
      <c r="W10" s="103" t="s">
        <v>9</v>
      </c>
      <c r="X10" s="165">
        <f t="shared" si="1"/>
        <v>17598</v>
      </c>
      <c r="Y10" s="43">
        <f t="shared" ref="Y10" si="4">X10*100/G10</f>
        <v>293.3</v>
      </c>
    </row>
    <row r="11" spans="1:25" ht="32.25" customHeight="1" x14ac:dyDescent="0.25">
      <c r="A11" s="407">
        <v>3</v>
      </c>
      <c r="B11" s="409" t="s">
        <v>196</v>
      </c>
      <c r="C11" s="411" t="s">
        <v>186</v>
      </c>
      <c r="D11" s="411" t="s">
        <v>36</v>
      </c>
      <c r="E11" s="409" t="s">
        <v>197</v>
      </c>
      <c r="F11" s="1" t="s">
        <v>8</v>
      </c>
      <c r="G11" s="173">
        <v>2000</v>
      </c>
      <c r="H11" s="405">
        <f>((G11/G12)*100)</f>
        <v>100</v>
      </c>
      <c r="I11" s="1" t="s">
        <v>8</v>
      </c>
      <c r="J11" s="84">
        <v>0</v>
      </c>
      <c r="K11" s="85">
        <v>0</v>
      </c>
      <c r="L11" s="84">
        <v>285</v>
      </c>
      <c r="M11" s="85">
        <v>40</v>
      </c>
      <c r="N11" s="84">
        <v>0</v>
      </c>
      <c r="O11" s="86">
        <v>0</v>
      </c>
      <c r="P11" s="90">
        <f>2000-285</f>
        <v>1715</v>
      </c>
      <c r="Q11" s="139">
        <v>203</v>
      </c>
      <c r="R11" s="441"/>
      <c r="S11" s="442"/>
      <c r="T11" s="57" t="s">
        <v>243</v>
      </c>
      <c r="U11" s="58">
        <v>0</v>
      </c>
      <c r="V11" s="107"/>
      <c r="W11" s="102" t="s">
        <v>8</v>
      </c>
      <c r="X11" s="164">
        <f t="shared" si="1"/>
        <v>243</v>
      </c>
      <c r="Y11" s="43">
        <f>X11*100/G11</f>
        <v>12.15</v>
      </c>
    </row>
    <row r="12" spans="1:25" ht="32.25" customHeight="1" x14ac:dyDescent="0.25">
      <c r="A12" s="418"/>
      <c r="B12" s="416"/>
      <c r="C12" s="420"/>
      <c r="D12" s="420"/>
      <c r="E12" s="416"/>
      <c r="F12" s="3" t="s">
        <v>9</v>
      </c>
      <c r="G12" s="174">
        <v>2000</v>
      </c>
      <c r="H12" s="423"/>
      <c r="I12" s="3" t="s">
        <v>9</v>
      </c>
      <c r="J12" s="14">
        <v>0</v>
      </c>
      <c r="K12" s="15">
        <v>0</v>
      </c>
      <c r="L12" s="14">
        <v>340</v>
      </c>
      <c r="M12" s="15">
        <v>300</v>
      </c>
      <c r="N12" s="14">
        <v>0</v>
      </c>
      <c r="O12" s="16">
        <v>0</v>
      </c>
      <c r="P12" s="17">
        <f>2000-340</f>
        <v>1660</v>
      </c>
      <c r="Q12" s="142">
        <v>1000</v>
      </c>
      <c r="R12" s="447"/>
      <c r="S12" s="448"/>
      <c r="T12" s="49" t="s">
        <v>244</v>
      </c>
      <c r="U12" s="47">
        <v>0</v>
      </c>
      <c r="V12" s="108"/>
      <c r="W12" s="104" t="s">
        <v>9</v>
      </c>
      <c r="X12" s="166">
        <f t="shared" si="1"/>
        <v>1300</v>
      </c>
      <c r="Y12" s="43">
        <f t="shared" ref="Y12:Y20" si="5">X12*100/G12</f>
        <v>65</v>
      </c>
    </row>
    <row r="13" spans="1:25" ht="24.75" customHeight="1" x14ac:dyDescent="0.25">
      <c r="A13" s="417">
        <v>4</v>
      </c>
      <c r="B13" s="415" t="s">
        <v>198</v>
      </c>
      <c r="C13" s="419" t="s">
        <v>187</v>
      </c>
      <c r="D13" s="419" t="s">
        <v>15</v>
      </c>
      <c r="E13" s="415" t="s">
        <v>199</v>
      </c>
      <c r="F13" s="3" t="s">
        <v>8</v>
      </c>
      <c r="G13" s="174">
        <v>450</v>
      </c>
      <c r="H13" s="421">
        <f>((G13/G14)*100)</f>
        <v>64.285714285714292</v>
      </c>
      <c r="I13" s="3" t="s">
        <v>8</v>
      </c>
      <c r="J13" s="12">
        <v>72</v>
      </c>
      <c r="K13" s="13">
        <v>16</v>
      </c>
      <c r="L13" s="12">
        <v>78</v>
      </c>
      <c r="M13" s="13">
        <v>22</v>
      </c>
      <c r="N13" s="12">
        <v>178</v>
      </c>
      <c r="O13" s="13">
        <v>35</v>
      </c>
      <c r="P13" s="14">
        <v>122</v>
      </c>
      <c r="Q13" s="139">
        <v>140</v>
      </c>
      <c r="R13" s="23" t="s">
        <v>8</v>
      </c>
      <c r="S13" s="75">
        <v>0</v>
      </c>
      <c r="T13" s="48" t="s">
        <v>243</v>
      </c>
      <c r="U13" s="46">
        <v>0</v>
      </c>
      <c r="V13" s="439">
        <v>0</v>
      </c>
      <c r="W13" s="105" t="s">
        <v>8</v>
      </c>
      <c r="X13" s="167">
        <f t="shared" si="1"/>
        <v>213</v>
      </c>
      <c r="Y13" s="43">
        <f>X13*100/G13</f>
        <v>47.333333333333336</v>
      </c>
    </row>
    <row r="14" spans="1:25" ht="24.75" customHeight="1" x14ac:dyDescent="0.25">
      <c r="A14" s="418"/>
      <c r="B14" s="416"/>
      <c r="C14" s="420"/>
      <c r="D14" s="420"/>
      <c r="E14" s="416"/>
      <c r="F14" s="3" t="s">
        <v>9</v>
      </c>
      <c r="G14" s="174">
        <v>700</v>
      </c>
      <c r="H14" s="422"/>
      <c r="I14" s="3" t="s">
        <v>9</v>
      </c>
      <c r="J14" s="14">
        <v>250</v>
      </c>
      <c r="K14" s="15">
        <v>350</v>
      </c>
      <c r="L14" s="14">
        <v>300</v>
      </c>
      <c r="M14" s="15">
        <v>300</v>
      </c>
      <c r="N14" s="14">
        <v>75</v>
      </c>
      <c r="O14" s="15">
        <v>300</v>
      </c>
      <c r="P14" s="14">
        <v>75</v>
      </c>
      <c r="Q14" s="142">
        <v>50</v>
      </c>
      <c r="R14" s="42" t="s">
        <v>9</v>
      </c>
      <c r="S14" s="76">
        <v>0</v>
      </c>
      <c r="T14" s="49" t="s">
        <v>244</v>
      </c>
      <c r="U14" s="47">
        <v>0</v>
      </c>
      <c r="V14" s="438"/>
      <c r="W14" s="104" t="s">
        <v>9</v>
      </c>
      <c r="X14" s="166">
        <f t="shared" si="1"/>
        <v>1000</v>
      </c>
      <c r="Y14" s="43">
        <f t="shared" si="5"/>
        <v>142.85714285714286</v>
      </c>
    </row>
    <row r="15" spans="1:25" ht="28.5" customHeight="1" x14ac:dyDescent="0.25">
      <c r="A15" s="424">
        <v>5</v>
      </c>
      <c r="B15" s="425" t="s">
        <v>200</v>
      </c>
      <c r="C15" s="426" t="s">
        <v>188</v>
      </c>
      <c r="D15" s="426" t="s">
        <v>15</v>
      </c>
      <c r="E15" s="425" t="s">
        <v>201</v>
      </c>
      <c r="F15" s="6" t="s">
        <v>8</v>
      </c>
      <c r="G15" s="175">
        <v>3290</v>
      </c>
      <c r="H15" s="427">
        <f>((G15/G16)*100)</f>
        <v>100</v>
      </c>
      <c r="I15" s="6" t="s">
        <v>8</v>
      </c>
      <c r="J15" s="12">
        <v>822</v>
      </c>
      <c r="K15" s="13">
        <v>2</v>
      </c>
      <c r="L15" s="12">
        <v>822</v>
      </c>
      <c r="M15" s="13">
        <v>0</v>
      </c>
      <c r="N15" s="12">
        <v>823</v>
      </c>
      <c r="O15" s="13">
        <v>3</v>
      </c>
      <c r="P15" s="12">
        <v>823</v>
      </c>
      <c r="Q15" s="139">
        <v>25</v>
      </c>
      <c r="R15" s="23" t="s">
        <v>8</v>
      </c>
      <c r="S15" s="75">
        <v>0</v>
      </c>
      <c r="T15" s="48" t="s">
        <v>243</v>
      </c>
      <c r="U15" s="46">
        <v>0</v>
      </c>
      <c r="V15" s="439">
        <v>0</v>
      </c>
      <c r="W15" s="105" t="s">
        <v>8</v>
      </c>
      <c r="X15" s="167">
        <f t="shared" si="1"/>
        <v>30</v>
      </c>
      <c r="Y15" s="43">
        <f t="shared" si="5"/>
        <v>0.91185410334346506</v>
      </c>
    </row>
    <row r="16" spans="1:25" ht="28.5" customHeight="1" thickBot="1" x14ac:dyDescent="0.3">
      <c r="A16" s="408"/>
      <c r="B16" s="410"/>
      <c r="C16" s="412"/>
      <c r="D16" s="412"/>
      <c r="E16" s="410"/>
      <c r="F16" s="2" t="s">
        <v>9</v>
      </c>
      <c r="G16" s="176">
        <v>3290</v>
      </c>
      <c r="H16" s="406"/>
      <c r="I16" s="2" t="s">
        <v>9</v>
      </c>
      <c r="J16" s="18">
        <v>822</v>
      </c>
      <c r="K16" s="19">
        <v>350</v>
      </c>
      <c r="L16" s="18">
        <v>822</v>
      </c>
      <c r="M16" s="19">
        <v>822</v>
      </c>
      <c r="N16" s="18">
        <v>823</v>
      </c>
      <c r="O16" s="19">
        <v>823</v>
      </c>
      <c r="P16" s="18">
        <v>823</v>
      </c>
      <c r="Q16" s="143">
        <v>823</v>
      </c>
      <c r="R16" s="30" t="s">
        <v>9</v>
      </c>
      <c r="S16" s="87">
        <v>0</v>
      </c>
      <c r="T16" s="59" t="s">
        <v>244</v>
      </c>
      <c r="U16" s="60">
        <v>0</v>
      </c>
      <c r="V16" s="440"/>
      <c r="W16" s="103" t="s">
        <v>9</v>
      </c>
      <c r="X16" s="165">
        <f t="shared" si="1"/>
        <v>2818</v>
      </c>
      <c r="Y16" s="72">
        <f t="shared" si="5"/>
        <v>85.653495440729486</v>
      </c>
    </row>
    <row r="17" spans="1:25" ht="32.25" customHeight="1" x14ac:dyDescent="0.25">
      <c r="A17" s="407">
        <v>6</v>
      </c>
      <c r="B17" s="409" t="s">
        <v>202</v>
      </c>
      <c r="C17" s="411" t="s">
        <v>189</v>
      </c>
      <c r="D17" s="411" t="s">
        <v>36</v>
      </c>
      <c r="E17" s="409" t="s">
        <v>203</v>
      </c>
      <c r="F17" s="1" t="s">
        <v>8</v>
      </c>
      <c r="G17" s="173">
        <v>5300</v>
      </c>
      <c r="H17" s="405">
        <f>((G17/G18)*100)</f>
        <v>100</v>
      </c>
      <c r="I17" s="6" t="s">
        <v>8</v>
      </c>
      <c r="J17" s="14"/>
      <c r="K17" s="15">
        <v>5300</v>
      </c>
      <c r="L17" s="14">
        <v>5300</v>
      </c>
      <c r="M17" s="15">
        <v>0</v>
      </c>
      <c r="N17" s="14"/>
      <c r="O17" s="16"/>
      <c r="P17" s="14">
        <v>5300</v>
      </c>
      <c r="Q17" s="139">
        <v>5300</v>
      </c>
      <c r="R17" s="25" t="s">
        <v>8</v>
      </c>
      <c r="S17" s="88">
        <v>0</v>
      </c>
      <c r="T17" s="81" t="s">
        <v>243</v>
      </c>
      <c r="U17" s="82">
        <v>0</v>
      </c>
      <c r="V17" s="449">
        <v>0</v>
      </c>
      <c r="W17" s="106" t="s">
        <v>8</v>
      </c>
      <c r="X17" s="168">
        <f t="shared" si="1"/>
        <v>10600</v>
      </c>
      <c r="Y17" s="89">
        <f t="shared" si="5"/>
        <v>200</v>
      </c>
    </row>
    <row r="18" spans="1:25" ht="32.25" customHeight="1" x14ac:dyDescent="0.25">
      <c r="A18" s="418"/>
      <c r="B18" s="416"/>
      <c r="C18" s="420"/>
      <c r="D18" s="420"/>
      <c r="E18" s="416"/>
      <c r="F18" s="3" t="s">
        <v>9</v>
      </c>
      <c r="G18" s="174">
        <v>5300</v>
      </c>
      <c r="H18" s="423"/>
      <c r="I18" s="9" t="s">
        <v>9</v>
      </c>
      <c r="J18" s="14"/>
      <c r="K18" s="15">
        <v>5300</v>
      </c>
      <c r="L18" s="14">
        <v>5300</v>
      </c>
      <c r="M18" s="15">
        <v>5300</v>
      </c>
      <c r="N18" s="14"/>
      <c r="O18" s="16"/>
      <c r="P18" s="14">
        <v>5300</v>
      </c>
      <c r="Q18" s="142">
        <v>5300</v>
      </c>
      <c r="R18" s="42" t="s">
        <v>9</v>
      </c>
      <c r="S18" s="76">
        <v>0</v>
      </c>
      <c r="T18" s="55" t="s">
        <v>244</v>
      </c>
      <c r="U18" s="47">
        <v>0</v>
      </c>
      <c r="V18" s="438"/>
      <c r="W18" s="104" t="s">
        <v>9</v>
      </c>
      <c r="X18" s="169">
        <f t="shared" si="1"/>
        <v>15900</v>
      </c>
      <c r="Y18" s="101">
        <f t="shared" si="5"/>
        <v>300</v>
      </c>
    </row>
    <row r="19" spans="1:25" ht="21" customHeight="1" x14ac:dyDescent="0.25">
      <c r="A19" s="417">
        <v>7</v>
      </c>
      <c r="B19" s="415" t="s">
        <v>204</v>
      </c>
      <c r="C19" s="419" t="s">
        <v>190</v>
      </c>
      <c r="D19" s="419" t="s">
        <v>15</v>
      </c>
      <c r="E19" s="415" t="s">
        <v>205</v>
      </c>
      <c r="F19" s="3" t="s">
        <v>8</v>
      </c>
      <c r="G19" s="174">
        <v>212</v>
      </c>
      <c r="H19" s="430">
        <f>((G19/G20)*100)</f>
        <v>100</v>
      </c>
      <c r="I19" s="3" t="s">
        <v>8</v>
      </c>
      <c r="J19" s="12">
        <v>212</v>
      </c>
      <c r="K19" s="13">
        <v>212</v>
      </c>
      <c r="L19" s="12">
        <v>212</v>
      </c>
      <c r="M19" s="13">
        <v>17</v>
      </c>
      <c r="N19" s="12">
        <v>212</v>
      </c>
      <c r="O19" s="13">
        <v>195</v>
      </c>
      <c r="P19" s="12">
        <v>212</v>
      </c>
      <c r="Q19" s="139">
        <v>205</v>
      </c>
      <c r="R19" s="23" t="s">
        <v>8</v>
      </c>
      <c r="S19" s="75">
        <v>0</v>
      </c>
      <c r="T19" s="48" t="s">
        <v>243</v>
      </c>
      <c r="U19" s="46">
        <v>0</v>
      </c>
      <c r="V19" s="439">
        <v>0</v>
      </c>
      <c r="W19" s="105" t="s">
        <v>8</v>
      </c>
      <c r="X19" s="168">
        <f t="shared" si="1"/>
        <v>629</v>
      </c>
      <c r="Y19" s="89">
        <f t="shared" si="5"/>
        <v>296.69811320754718</v>
      </c>
    </row>
    <row r="20" spans="1:25" ht="21" customHeight="1" x14ac:dyDescent="0.25">
      <c r="A20" s="418"/>
      <c r="B20" s="416"/>
      <c r="C20" s="420"/>
      <c r="D20" s="420"/>
      <c r="E20" s="416"/>
      <c r="F20" s="3" t="s">
        <v>9</v>
      </c>
      <c r="G20" s="174">
        <v>212</v>
      </c>
      <c r="H20" s="423"/>
      <c r="I20" s="9" t="s">
        <v>9</v>
      </c>
      <c r="J20" s="14">
        <v>212</v>
      </c>
      <c r="K20" s="15">
        <v>212</v>
      </c>
      <c r="L20" s="14">
        <v>212</v>
      </c>
      <c r="M20" s="15">
        <v>212</v>
      </c>
      <c r="N20" s="14">
        <v>212</v>
      </c>
      <c r="O20" s="15">
        <v>212</v>
      </c>
      <c r="P20" s="14">
        <v>212</v>
      </c>
      <c r="Q20" s="142">
        <v>212</v>
      </c>
      <c r="R20" s="42" t="s">
        <v>9</v>
      </c>
      <c r="S20" s="76">
        <v>0</v>
      </c>
      <c r="T20" s="49" t="s">
        <v>244</v>
      </c>
      <c r="U20" s="47">
        <v>0</v>
      </c>
      <c r="V20" s="438"/>
      <c r="W20" s="104" t="s">
        <v>9</v>
      </c>
      <c r="X20" s="166">
        <f t="shared" si="1"/>
        <v>848</v>
      </c>
      <c r="Y20" s="101">
        <f t="shared" si="5"/>
        <v>400</v>
      </c>
    </row>
    <row r="21" spans="1:25" ht="20.25" customHeight="1" x14ac:dyDescent="0.25">
      <c r="A21" s="417">
        <v>8</v>
      </c>
      <c r="B21" s="415" t="s">
        <v>206</v>
      </c>
      <c r="C21" s="419" t="s">
        <v>191</v>
      </c>
      <c r="D21" s="419" t="s">
        <v>15</v>
      </c>
      <c r="E21" s="415" t="s">
        <v>207</v>
      </c>
      <c r="F21" s="3" t="s">
        <v>8</v>
      </c>
      <c r="G21" s="174">
        <v>4</v>
      </c>
      <c r="H21" s="430">
        <f>((G21/G22)*100)</f>
        <v>100</v>
      </c>
      <c r="I21" s="3" t="s">
        <v>8</v>
      </c>
      <c r="J21" s="12">
        <v>1</v>
      </c>
      <c r="K21" s="13">
        <v>1</v>
      </c>
      <c r="L21" s="12">
        <v>1</v>
      </c>
      <c r="M21" s="13">
        <v>0</v>
      </c>
      <c r="N21" s="12">
        <v>1</v>
      </c>
      <c r="O21" s="13">
        <v>1</v>
      </c>
      <c r="P21" s="12">
        <v>1</v>
      </c>
      <c r="Q21" s="139">
        <v>1</v>
      </c>
      <c r="R21" s="23" t="s">
        <v>8</v>
      </c>
      <c r="S21" s="75">
        <v>0</v>
      </c>
      <c r="T21" s="48" t="s">
        <v>243</v>
      </c>
      <c r="U21" s="46">
        <v>0</v>
      </c>
      <c r="V21" s="439">
        <v>0</v>
      </c>
      <c r="W21" s="105" t="s">
        <v>8</v>
      </c>
      <c r="X21" s="167">
        <f t="shared" si="1"/>
        <v>3</v>
      </c>
      <c r="Y21" s="43">
        <f t="shared" ref="Y21:Y28" si="6">X21*100/G21</f>
        <v>75</v>
      </c>
    </row>
    <row r="22" spans="1:25" ht="24.75" customHeight="1" thickBot="1" x14ac:dyDescent="0.3">
      <c r="A22" s="424"/>
      <c r="B22" s="425"/>
      <c r="C22" s="426"/>
      <c r="D22" s="426"/>
      <c r="E22" s="425"/>
      <c r="F22" s="9" t="s">
        <v>9</v>
      </c>
      <c r="G22" s="177">
        <v>4</v>
      </c>
      <c r="H22" s="427"/>
      <c r="I22" s="9" t="s">
        <v>9</v>
      </c>
      <c r="J22" s="14">
        <v>1</v>
      </c>
      <c r="K22" s="15">
        <v>1</v>
      </c>
      <c r="L22" s="14">
        <v>1</v>
      </c>
      <c r="M22" s="15">
        <v>1</v>
      </c>
      <c r="N22" s="14">
        <v>1</v>
      </c>
      <c r="O22" s="15">
        <v>1</v>
      </c>
      <c r="P22" s="14">
        <v>1</v>
      </c>
      <c r="Q22" s="143">
        <v>1</v>
      </c>
      <c r="R22" s="25" t="s">
        <v>9</v>
      </c>
      <c r="S22" s="88">
        <v>0</v>
      </c>
      <c r="T22" s="55" t="s">
        <v>244</v>
      </c>
      <c r="U22" s="56">
        <v>0</v>
      </c>
      <c r="V22" s="449"/>
      <c r="W22" s="106" t="s">
        <v>9</v>
      </c>
      <c r="X22" s="166">
        <f t="shared" si="1"/>
        <v>4</v>
      </c>
      <c r="Y22" s="43">
        <f t="shared" si="6"/>
        <v>100</v>
      </c>
    </row>
    <row r="23" spans="1:25" ht="36" customHeight="1" x14ac:dyDescent="0.25">
      <c r="A23" s="431">
        <v>9</v>
      </c>
      <c r="B23" s="433" t="s">
        <v>208</v>
      </c>
      <c r="C23" s="435" t="s">
        <v>210</v>
      </c>
      <c r="D23" s="435" t="s">
        <v>36</v>
      </c>
      <c r="E23" s="433" t="s">
        <v>209</v>
      </c>
      <c r="F23" s="1" t="s">
        <v>8</v>
      </c>
      <c r="G23" s="173">
        <v>51000</v>
      </c>
      <c r="H23" s="428">
        <f>((G23/G24)*100)</f>
        <v>100</v>
      </c>
      <c r="I23" s="1" t="s">
        <v>8</v>
      </c>
      <c r="J23" s="84"/>
      <c r="K23" s="85"/>
      <c r="L23" s="84">
        <v>12750</v>
      </c>
      <c r="M23" s="85">
        <v>11453</v>
      </c>
      <c r="N23" s="84"/>
      <c r="O23" s="85"/>
      <c r="P23" s="84">
        <v>12750</v>
      </c>
      <c r="Q23" s="139">
        <f>(Q25+Q27)</f>
        <v>16236</v>
      </c>
      <c r="R23" s="109" t="s">
        <v>8</v>
      </c>
      <c r="S23" s="98">
        <v>0</v>
      </c>
      <c r="T23" s="57" t="s">
        <v>243</v>
      </c>
      <c r="U23" s="58">
        <v>0</v>
      </c>
      <c r="V23" s="437">
        <v>0</v>
      </c>
      <c r="W23" s="102" t="s">
        <v>8</v>
      </c>
      <c r="X23" s="164">
        <f t="shared" si="1"/>
        <v>27689</v>
      </c>
      <c r="Y23" s="99">
        <f t="shared" si="6"/>
        <v>54.292156862745095</v>
      </c>
    </row>
    <row r="24" spans="1:25" ht="36" customHeight="1" x14ac:dyDescent="0.25">
      <c r="A24" s="432"/>
      <c r="B24" s="434"/>
      <c r="C24" s="436"/>
      <c r="D24" s="436"/>
      <c r="E24" s="434"/>
      <c r="F24" s="3" t="s">
        <v>9</v>
      </c>
      <c r="G24" s="174">
        <v>51000</v>
      </c>
      <c r="H24" s="429"/>
      <c r="I24" s="9" t="s">
        <v>9</v>
      </c>
      <c r="J24" s="14"/>
      <c r="K24" s="15"/>
      <c r="L24" s="14">
        <v>12750</v>
      </c>
      <c r="M24" s="15">
        <v>11425</v>
      </c>
      <c r="N24" s="14"/>
      <c r="O24" s="15"/>
      <c r="P24" s="14">
        <v>12750</v>
      </c>
      <c r="Q24" s="142">
        <f>(Q26+Q28)</f>
        <v>11425</v>
      </c>
      <c r="R24" s="42" t="s">
        <v>9</v>
      </c>
      <c r="S24" s="76">
        <v>0</v>
      </c>
      <c r="T24" s="49" t="s">
        <v>244</v>
      </c>
      <c r="U24" s="47">
        <v>0</v>
      </c>
      <c r="V24" s="438"/>
      <c r="W24" s="104" t="s">
        <v>9</v>
      </c>
      <c r="X24" s="169">
        <f t="shared" si="1"/>
        <v>22850</v>
      </c>
      <c r="Y24" s="101">
        <f t="shared" si="6"/>
        <v>44.803921568627452</v>
      </c>
    </row>
    <row r="25" spans="1:25" ht="26.25" customHeight="1" x14ac:dyDescent="0.25">
      <c r="A25" s="417">
        <v>10</v>
      </c>
      <c r="B25" s="415" t="s">
        <v>213</v>
      </c>
      <c r="C25" s="419" t="s">
        <v>211</v>
      </c>
      <c r="D25" s="419" t="s">
        <v>15</v>
      </c>
      <c r="E25" s="415" t="s">
        <v>214</v>
      </c>
      <c r="F25" s="3" t="s">
        <v>8</v>
      </c>
      <c r="G25" s="174">
        <v>50000</v>
      </c>
      <c r="H25" s="430">
        <f>((G25/G26)*100)</f>
        <v>100</v>
      </c>
      <c r="I25" s="3" t="s">
        <v>8</v>
      </c>
      <c r="J25" s="12">
        <v>12500</v>
      </c>
      <c r="K25" s="13">
        <v>10807</v>
      </c>
      <c r="L25" s="12">
        <v>12500</v>
      </c>
      <c r="M25" s="13">
        <v>11371</v>
      </c>
      <c r="N25" s="12">
        <v>12500</v>
      </c>
      <c r="O25" s="13">
        <v>13347</v>
      </c>
      <c r="P25" s="12">
        <v>12500</v>
      </c>
      <c r="Q25" s="139">
        <v>15986</v>
      </c>
      <c r="R25" s="23" t="s">
        <v>8</v>
      </c>
      <c r="S25" s="75">
        <v>0</v>
      </c>
      <c r="T25" s="48" t="s">
        <v>243</v>
      </c>
      <c r="U25" s="46">
        <v>0</v>
      </c>
      <c r="V25" s="439">
        <v>0</v>
      </c>
      <c r="W25" s="105" t="s">
        <v>8</v>
      </c>
      <c r="X25" s="168">
        <f t="shared" si="1"/>
        <v>51511</v>
      </c>
      <c r="Y25" s="89">
        <f t="shared" si="6"/>
        <v>103.02200000000001</v>
      </c>
    </row>
    <row r="26" spans="1:25" ht="26.25" customHeight="1" x14ac:dyDescent="0.25">
      <c r="A26" s="418"/>
      <c r="B26" s="416"/>
      <c r="C26" s="420"/>
      <c r="D26" s="420"/>
      <c r="E26" s="416"/>
      <c r="F26" s="3" t="s">
        <v>9</v>
      </c>
      <c r="G26" s="174">
        <v>50000</v>
      </c>
      <c r="H26" s="423"/>
      <c r="I26" s="9" t="s">
        <v>9</v>
      </c>
      <c r="J26" s="14">
        <v>12500</v>
      </c>
      <c r="K26" s="15">
        <v>11250</v>
      </c>
      <c r="L26" s="14">
        <v>12500</v>
      </c>
      <c r="M26" s="15">
        <v>11250</v>
      </c>
      <c r="N26" s="14">
        <v>12500</v>
      </c>
      <c r="O26" s="15">
        <v>11250</v>
      </c>
      <c r="P26" s="14">
        <v>12500</v>
      </c>
      <c r="Q26" s="142">
        <v>11250</v>
      </c>
      <c r="R26" s="42" t="s">
        <v>9</v>
      </c>
      <c r="S26" s="76">
        <v>0</v>
      </c>
      <c r="T26" s="49" t="s">
        <v>244</v>
      </c>
      <c r="U26" s="47">
        <v>0</v>
      </c>
      <c r="V26" s="438"/>
      <c r="W26" s="104" t="s">
        <v>9</v>
      </c>
      <c r="X26" s="169">
        <f t="shared" si="1"/>
        <v>45000</v>
      </c>
      <c r="Y26" s="101">
        <f t="shared" si="6"/>
        <v>90</v>
      </c>
    </row>
    <row r="27" spans="1:25" ht="33" customHeight="1" x14ac:dyDescent="0.25">
      <c r="A27" s="424">
        <v>11</v>
      </c>
      <c r="B27" s="425" t="s">
        <v>216</v>
      </c>
      <c r="C27" s="426" t="s">
        <v>212</v>
      </c>
      <c r="D27" s="426" t="s">
        <v>15</v>
      </c>
      <c r="E27" s="425" t="s">
        <v>215</v>
      </c>
      <c r="F27" s="6" t="s">
        <v>8</v>
      </c>
      <c r="G27" s="175">
        <v>1000</v>
      </c>
      <c r="H27" s="427">
        <f>((G27/G28)*100)</f>
        <v>100</v>
      </c>
      <c r="I27" s="3" t="s">
        <v>8</v>
      </c>
      <c r="J27" s="12">
        <v>250</v>
      </c>
      <c r="K27" s="13">
        <v>119</v>
      </c>
      <c r="L27" s="12">
        <v>250</v>
      </c>
      <c r="M27" s="13">
        <v>82</v>
      </c>
      <c r="N27" s="12">
        <v>250</v>
      </c>
      <c r="O27" s="13">
        <v>93</v>
      </c>
      <c r="P27" s="12">
        <v>250</v>
      </c>
      <c r="Q27" s="139">
        <v>250</v>
      </c>
      <c r="R27" s="23" t="s">
        <v>8</v>
      </c>
      <c r="S27" s="75">
        <v>0</v>
      </c>
      <c r="T27" s="81" t="s">
        <v>243</v>
      </c>
      <c r="U27" s="46">
        <v>0</v>
      </c>
      <c r="V27" s="439">
        <v>0</v>
      </c>
      <c r="W27" s="105" t="s">
        <v>8</v>
      </c>
      <c r="X27" s="168">
        <f t="shared" ref="X27:X28" si="7">K27+M27+O27+Q27</f>
        <v>544</v>
      </c>
      <c r="Y27" s="89">
        <f t="shared" si="6"/>
        <v>54.4</v>
      </c>
    </row>
    <row r="28" spans="1:25" ht="33" customHeight="1" thickBot="1" x14ac:dyDescent="0.3">
      <c r="A28" s="408"/>
      <c r="B28" s="410"/>
      <c r="C28" s="412"/>
      <c r="D28" s="412"/>
      <c r="E28" s="410"/>
      <c r="F28" s="2" t="s">
        <v>9</v>
      </c>
      <c r="G28" s="176">
        <v>1000</v>
      </c>
      <c r="H28" s="406"/>
      <c r="I28" s="2" t="s">
        <v>9</v>
      </c>
      <c r="J28" s="18">
        <v>250</v>
      </c>
      <c r="K28" s="19">
        <v>175</v>
      </c>
      <c r="L28" s="18">
        <v>250</v>
      </c>
      <c r="M28" s="19">
        <v>175</v>
      </c>
      <c r="N28" s="18">
        <v>250</v>
      </c>
      <c r="O28" s="19">
        <v>175</v>
      </c>
      <c r="P28" s="18">
        <v>250</v>
      </c>
      <c r="Q28" s="143">
        <v>175</v>
      </c>
      <c r="R28" s="30" t="s">
        <v>9</v>
      </c>
      <c r="S28" s="87">
        <v>0</v>
      </c>
      <c r="T28" s="59" t="s">
        <v>244</v>
      </c>
      <c r="U28" s="60">
        <v>0</v>
      </c>
      <c r="V28" s="440"/>
      <c r="W28" s="103" t="s">
        <v>9</v>
      </c>
      <c r="X28" s="165">
        <f t="shared" si="7"/>
        <v>700</v>
      </c>
      <c r="Y28" s="72">
        <f t="shared" si="6"/>
        <v>70</v>
      </c>
    </row>
    <row r="32" spans="1:25" x14ac:dyDescent="0.25">
      <c r="B32" s="131"/>
    </row>
  </sheetData>
  <mergeCells count="94">
    <mergeCell ref="R7:S8"/>
    <mergeCell ref="V7:V8"/>
    <mergeCell ref="V13:V14"/>
    <mergeCell ref="V15:V16"/>
    <mergeCell ref="V17:V18"/>
    <mergeCell ref="V19:V20"/>
    <mergeCell ref="R9:S10"/>
    <mergeCell ref="V9:V10"/>
    <mergeCell ref="R11:S12"/>
    <mergeCell ref="V21:V22"/>
    <mergeCell ref="V23:V24"/>
    <mergeCell ref="H27:H28"/>
    <mergeCell ref="A25:A26"/>
    <mergeCell ref="B25:B26"/>
    <mergeCell ref="C25:C26"/>
    <mergeCell ref="D25:D26"/>
    <mergeCell ref="E25:E26"/>
    <mergeCell ref="H25:H26"/>
    <mergeCell ref="A27:A28"/>
    <mergeCell ref="B27:B28"/>
    <mergeCell ref="C27:C28"/>
    <mergeCell ref="D27:D28"/>
    <mergeCell ref="E27:E28"/>
    <mergeCell ref="V25:V26"/>
    <mergeCell ref="V27:V28"/>
    <mergeCell ref="D19:D20"/>
    <mergeCell ref="E19:E20"/>
    <mergeCell ref="H23:H24"/>
    <mergeCell ref="A21:A22"/>
    <mergeCell ref="B21:B22"/>
    <mergeCell ref="C21:C22"/>
    <mergeCell ref="D21:D22"/>
    <mergeCell ref="E21:E22"/>
    <mergeCell ref="H21:H22"/>
    <mergeCell ref="A23:A24"/>
    <mergeCell ref="B23:B24"/>
    <mergeCell ref="C23:C24"/>
    <mergeCell ref="D23:D24"/>
    <mergeCell ref="E23:E24"/>
    <mergeCell ref="H19:H20"/>
    <mergeCell ref="A19:A20"/>
    <mergeCell ref="D17:D18"/>
    <mergeCell ref="E17:E18"/>
    <mergeCell ref="H17:H18"/>
    <mergeCell ref="A15:A16"/>
    <mergeCell ref="B15:B16"/>
    <mergeCell ref="C15:C16"/>
    <mergeCell ref="D15:D16"/>
    <mergeCell ref="E15:E16"/>
    <mergeCell ref="H15:H16"/>
    <mergeCell ref="D13:D14"/>
    <mergeCell ref="E13:E14"/>
    <mergeCell ref="H13:H14"/>
    <mergeCell ref="A11:A12"/>
    <mergeCell ref="B11:B12"/>
    <mergeCell ref="C11:C12"/>
    <mergeCell ref="D11:D12"/>
    <mergeCell ref="E11:E12"/>
    <mergeCell ref="H11:H12"/>
    <mergeCell ref="B19:B20"/>
    <mergeCell ref="A13:A14"/>
    <mergeCell ref="B13:B14"/>
    <mergeCell ref="C13:C14"/>
    <mergeCell ref="A17:A18"/>
    <mergeCell ref="B17:B18"/>
    <mergeCell ref="C17:C18"/>
    <mergeCell ref="C19:C20"/>
    <mergeCell ref="H9:H10"/>
    <mergeCell ref="A7:A8"/>
    <mergeCell ref="B7:B8"/>
    <mergeCell ref="C7:C8"/>
    <mergeCell ref="D7:D8"/>
    <mergeCell ref="E7:E8"/>
    <mergeCell ref="H7:H8"/>
    <mergeCell ref="A9:A10"/>
    <mergeCell ref="B9:B10"/>
    <mergeCell ref="C9:C10"/>
    <mergeCell ref="D9:D10"/>
    <mergeCell ref="E9:E10"/>
    <mergeCell ref="A3:Y3"/>
    <mergeCell ref="A2:Y2"/>
    <mergeCell ref="A1:Y1"/>
    <mergeCell ref="I5:Q5"/>
    <mergeCell ref="A5:A6"/>
    <mergeCell ref="B5:B6"/>
    <mergeCell ref="C5:C6"/>
    <mergeCell ref="D5:D6"/>
    <mergeCell ref="E5:E6"/>
    <mergeCell ref="F5:H6"/>
    <mergeCell ref="T5:Y5"/>
    <mergeCell ref="T6:U6"/>
    <mergeCell ref="W6:X6"/>
    <mergeCell ref="A4:Y4"/>
    <mergeCell ref="R5:S6"/>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36"/>
  <sheetViews>
    <sheetView topLeftCell="E1" zoomScale="70" zoomScaleNormal="70" workbookViewId="0">
      <selection activeCell="Y15" sqref="Y15:Y16"/>
    </sheetView>
  </sheetViews>
  <sheetFormatPr baseColWidth="10" defaultColWidth="9.140625" defaultRowHeight="15" x14ac:dyDescent="0.25"/>
  <cols>
    <col min="1" max="1" width="6.5703125" customWidth="1"/>
    <col min="2" max="2" width="49.140625" bestFit="1" customWidth="1"/>
    <col min="3" max="3" width="12.5703125" customWidth="1"/>
    <col min="4" max="4" width="14.85546875" customWidth="1"/>
    <col min="5" max="5" width="54.28515625" customWidth="1"/>
    <col min="6" max="6" width="2.42578125" bestFit="1" customWidth="1"/>
    <col min="7" max="7" width="9.140625" style="170"/>
    <col min="8" max="8" width="6.42578125" bestFit="1" customWidth="1"/>
    <col min="9" max="9" width="2.85546875" bestFit="1" customWidth="1"/>
    <col min="10" max="10" width="9.7109375" customWidth="1"/>
    <col min="11" max="11" width="11.5703125" customWidth="1"/>
    <col min="12" max="12" width="10.5703125" customWidth="1"/>
    <col min="13" max="13" width="11.140625" customWidth="1"/>
    <col min="14" max="14" width="11.28515625" customWidth="1"/>
    <col min="15" max="15" width="11.7109375" customWidth="1"/>
    <col min="16" max="16" width="11.140625" customWidth="1"/>
    <col min="17" max="17" width="13" style="205" customWidth="1"/>
    <col min="18" max="18" width="2.85546875" bestFit="1" customWidth="1"/>
    <col min="19" max="19" width="8.7109375" bestFit="1" customWidth="1"/>
    <col min="20" max="20" width="17.85546875" bestFit="1" customWidth="1"/>
    <col min="21" max="21" width="7.85546875" bestFit="1" customWidth="1"/>
    <col min="22" max="22" width="13.140625" bestFit="1" customWidth="1"/>
    <col min="23" max="23" width="2.85546875" bestFit="1" customWidth="1"/>
    <col min="24" max="24" width="9.28515625" style="170" bestFit="1" customWidth="1"/>
    <col min="25" max="25" width="17.85546875" bestFit="1" customWidth="1"/>
  </cols>
  <sheetData>
    <row r="1" spans="1:25" ht="21" x14ac:dyDescent="0.35">
      <c r="A1" s="379" t="s">
        <v>31</v>
      </c>
      <c r="B1" s="380"/>
      <c r="C1" s="380"/>
      <c r="D1" s="380"/>
      <c r="E1" s="380"/>
      <c r="F1" s="380"/>
      <c r="G1" s="380"/>
      <c r="H1" s="380"/>
      <c r="I1" s="380"/>
      <c r="J1" s="380"/>
      <c r="K1" s="380"/>
      <c r="L1" s="380"/>
      <c r="M1" s="380"/>
      <c r="N1" s="380"/>
      <c r="O1" s="380"/>
      <c r="P1" s="380"/>
      <c r="Q1" s="380"/>
      <c r="R1" s="380"/>
      <c r="S1" s="380"/>
      <c r="T1" s="380"/>
      <c r="U1" s="380"/>
      <c r="V1" s="380"/>
      <c r="W1" s="380"/>
      <c r="X1" s="380"/>
      <c r="Y1" s="31"/>
    </row>
    <row r="2" spans="1:25" ht="15.75" thickBot="1" x14ac:dyDescent="0.3">
      <c r="A2" s="376" t="s">
        <v>224</v>
      </c>
      <c r="B2" s="377"/>
      <c r="C2" s="377"/>
      <c r="D2" s="377"/>
      <c r="E2" s="377"/>
      <c r="F2" s="377"/>
      <c r="G2" s="377"/>
      <c r="H2" s="377"/>
      <c r="I2" s="377"/>
      <c r="J2" s="377"/>
      <c r="K2" s="377"/>
      <c r="L2" s="377"/>
      <c r="M2" s="377"/>
      <c r="N2" s="377"/>
      <c r="O2" s="377"/>
      <c r="P2" s="377"/>
      <c r="Q2" s="377"/>
      <c r="R2" s="377"/>
      <c r="S2" s="377"/>
      <c r="T2" s="377"/>
      <c r="U2" s="377"/>
      <c r="V2" s="377"/>
      <c r="W2" s="377"/>
      <c r="X2" s="377"/>
      <c r="Y2" s="22"/>
    </row>
    <row r="3" spans="1:25" ht="16.5" thickBot="1" x14ac:dyDescent="0.3">
      <c r="A3" s="463" t="s">
        <v>81</v>
      </c>
      <c r="B3" s="464"/>
      <c r="C3" s="464"/>
      <c r="D3" s="464"/>
      <c r="E3" s="464"/>
      <c r="F3" s="464"/>
      <c r="G3" s="464"/>
      <c r="H3" s="464"/>
      <c r="I3" s="464"/>
      <c r="J3" s="464"/>
      <c r="K3" s="464"/>
      <c r="L3" s="464"/>
      <c r="M3" s="464"/>
      <c r="N3" s="464"/>
      <c r="O3" s="464"/>
      <c r="P3" s="464"/>
      <c r="Q3" s="464"/>
      <c r="R3" s="464"/>
      <c r="S3" s="464"/>
      <c r="T3" s="464"/>
      <c r="U3" s="464"/>
      <c r="V3" s="464"/>
      <c r="W3" s="464"/>
      <c r="X3" s="464"/>
      <c r="Y3" s="465"/>
    </row>
    <row r="4" spans="1:25" ht="15.75" thickBot="1" x14ac:dyDescent="0.3">
      <c r="A4" s="460" t="s">
        <v>32</v>
      </c>
      <c r="B4" s="461"/>
      <c r="C4" s="461"/>
      <c r="D4" s="461"/>
      <c r="E4" s="461"/>
      <c r="F4" s="461"/>
      <c r="G4" s="461"/>
      <c r="H4" s="461"/>
      <c r="I4" s="461"/>
      <c r="J4" s="461"/>
      <c r="K4" s="461"/>
      <c r="L4" s="461"/>
      <c r="M4" s="461"/>
      <c r="N4" s="461"/>
      <c r="O4" s="461"/>
      <c r="P4" s="461"/>
      <c r="Q4" s="461"/>
      <c r="R4" s="461"/>
      <c r="S4" s="461"/>
      <c r="T4" s="461"/>
      <c r="U4" s="461"/>
      <c r="V4" s="461"/>
      <c r="W4" s="461"/>
      <c r="X4" s="461"/>
      <c r="Y4" s="462"/>
    </row>
    <row r="5" spans="1:25" x14ac:dyDescent="0.25">
      <c r="A5" s="385" t="s">
        <v>0</v>
      </c>
      <c r="B5" s="387" t="s">
        <v>1</v>
      </c>
      <c r="C5" s="387" t="s">
        <v>33</v>
      </c>
      <c r="D5" s="387" t="s">
        <v>2</v>
      </c>
      <c r="E5" s="387" t="s">
        <v>3</v>
      </c>
      <c r="F5" s="382" t="s">
        <v>4</v>
      </c>
      <c r="G5" s="383"/>
      <c r="H5" s="389"/>
      <c r="I5" s="382" t="s">
        <v>218</v>
      </c>
      <c r="J5" s="383"/>
      <c r="K5" s="383"/>
      <c r="L5" s="383"/>
      <c r="M5" s="383"/>
      <c r="N5" s="383"/>
      <c r="O5" s="383"/>
      <c r="P5" s="383"/>
      <c r="Q5" s="383"/>
      <c r="R5" s="403" t="s">
        <v>245</v>
      </c>
      <c r="S5" s="384"/>
      <c r="T5" s="393" t="s">
        <v>241</v>
      </c>
      <c r="U5" s="394"/>
      <c r="V5" s="394"/>
      <c r="W5" s="394"/>
      <c r="X5" s="394"/>
      <c r="Y5" s="395"/>
    </row>
    <row r="6" spans="1:25" ht="44.25" customHeight="1" thickBot="1" x14ac:dyDescent="0.3">
      <c r="A6" s="386"/>
      <c r="B6" s="388"/>
      <c r="C6" s="388"/>
      <c r="D6" s="388"/>
      <c r="E6" s="388"/>
      <c r="F6" s="390"/>
      <c r="G6" s="391"/>
      <c r="H6" s="392"/>
      <c r="I6" s="5"/>
      <c r="J6" s="45" t="s">
        <v>219</v>
      </c>
      <c r="K6" s="45" t="s">
        <v>220</v>
      </c>
      <c r="L6" s="45" t="s">
        <v>219</v>
      </c>
      <c r="M6" s="45" t="s">
        <v>220</v>
      </c>
      <c r="N6" s="45" t="s">
        <v>219</v>
      </c>
      <c r="O6" s="45" t="s">
        <v>220</v>
      </c>
      <c r="P6" s="45" t="s">
        <v>219</v>
      </c>
      <c r="Q6" s="149" t="s">
        <v>220</v>
      </c>
      <c r="R6" s="404"/>
      <c r="S6" s="391"/>
      <c r="T6" s="386" t="s">
        <v>242</v>
      </c>
      <c r="U6" s="388"/>
      <c r="V6" s="110" t="s">
        <v>250</v>
      </c>
      <c r="W6" s="466" t="s">
        <v>248</v>
      </c>
      <c r="X6" s="466"/>
      <c r="Y6" s="80" t="s">
        <v>249</v>
      </c>
    </row>
    <row r="7" spans="1:25" ht="24" customHeight="1" x14ac:dyDescent="0.25">
      <c r="A7" s="475">
        <v>1</v>
      </c>
      <c r="B7" s="476" t="s">
        <v>37</v>
      </c>
      <c r="C7" s="477" t="s">
        <v>34</v>
      </c>
      <c r="D7" s="428" t="s">
        <v>7</v>
      </c>
      <c r="E7" s="477" t="s">
        <v>232</v>
      </c>
      <c r="F7" s="1" t="s">
        <v>8</v>
      </c>
      <c r="G7" s="171">
        <v>16460</v>
      </c>
      <c r="H7" s="479">
        <f>((G7/G8)-1)*100</f>
        <v>8.2040494346568451</v>
      </c>
      <c r="I7" s="1" t="s">
        <v>8</v>
      </c>
      <c r="J7" s="178">
        <v>0</v>
      </c>
      <c r="K7" s="179">
        <v>0</v>
      </c>
      <c r="L7" s="178">
        <v>0</v>
      </c>
      <c r="M7" s="180">
        <v>0</v>
      </c>
      <c r="N7" s="178">
        <v>0</v>
      </c>
      <c r="O7" s="180">
        <v>0</v>
      </c>
      <c r="P7" s="181">
        <v>16460</v>
      </c>
      <c r="Q7" s="203">
        <v>17825</v>
      </c>
      <c r="R7" s="38" t="s">
        <v>8</v>
      </c>
      <c r="S7" s="54">
        <f t="shared" ref="S7:S14" si="0">((Q7*100)/P7)</f>
        <v>108.29283110571082</v>
      </c>
      <c r="T7" s="57" t="s">
        <v>243</v>
      </c>
      <c r="U7" s="46">
        <f>((Q7/Q8)-1)*100</f>
        <v>17.177228503812781</v>
      </c>
      <c r="V7" s="457">
        <f>((U7*100)/U8)</f>
        <v>209.37500000000014</v>
      </c>
      <c r="W7" s="102" t="s">
        <v>8</v>
      </c>
      <c r="X7" s="164">
        <f>K7+M7+O7+Q7</f>
        <v>17825</v>
      </c>
      <c r="Y7" s="453">
        <f>((X7/X8)-1)*100</f>
        <v>17.177228503812781</v>
      </c>
    </row>
    <row r="8" spans="1:25" ht="24" customHeight="1" thickBot="1" x14ac:dyDescent="0.3">
      <c r="A8" s="468"/>
      <c r="B8" s="470"/>
      <c r="C8" s="472"/>
      <c r="D8" s="473"/>
      <c r="E8" s="472"/>
      <c r="F8" s="2" t="s">
        <v>9</v>
      </c>
      <c r="G8" s="172">
        <v>15212</v>
      </c>
      <c r="H8" s="480"/>
      <c r="I8" s="2" t="s">
        <v>9</v>
      </c>
      <c r="J8" s="182">
        <v>0</v>
      </c>
      <c r="K8" s="183">
        <v>0</v>
      </c>
      <c r="L8" s="182">
        <v>0</v>
      </c>
      <c r="M8" s="184">
        <v>0</v>
      </c>
      <c r="N8" s="182">
        <v>0</v>
      </c>
      <c r="O8" s="184">
        <v>0</v>
      </c>
      <c r="P8" s="185">
        <v>15212</v>
      </c>
      <c r="Q8" s="202">
        <v>15212</v>
      </c>
      <c r="R8" s="39" t="s">
        <v>9</v>
      </c>
      <c r="S8" s="51">
        <f t="shared" si="0"/>
        <v>100</v>
      </c>
      <c r="T8" s="59" t="s">
        <v>244</v>
      </c>
      <c r="U8" s="47">
        <f>((P7/P8)-1)*100</f>
        <v>8.2040494346568451</v>
      </c>
      <c r="V8" s="458"/>
      <c r="W8" s="103" t="s">
        <v>9</v>
      </c>
      <c r="X8" s="165">
        <f t="shared" ref="X8:X26" si="1">K8+M8+O8+Q8</f>
        <v>15212</v>
      </c>
      <c r="Y8" s="454"/>
    </row>
    <row r="9" spans="1:25" ht="21" customHeight="1" x14ac:dyDescent="0.25">
      <c r="A9" s="475">
        <v>2</v>
      </c>
      <c r="B9" s="476" t="s">
        <v>131</v>
      </c>
      <c r="C9" s="477" t="s">
        <v>35</v>
      </c>
      <c r="D9" s="428" t="s">
        <v>7</v>
      </c>
      <c r="E9" s="477" t="s">
        <v>233</v>
      </c>
      <c r="F9" s="1" t="s">
        <v>8</v>
      </c>
      <c r="G9" s="171">
        <v>297549</v>
      </c>
      <c r="H9" s="479">
        <f>((G9/G10)-1)*100</f>
        <v>1.0119904402378976</v>
      </c>
      <c r="I9" s="1" t="s">
        <v>8</v>
      </c>
      <c r="J9" s="178">
        <v>0</v>
      </c>
      <c r="K9" s="179">
        <v>0</v>
      </c>
      <c r="L9" s="178">
        <v>0</v>
      </c>
      <c r="M9" s="180">
        <v>0</v>
      </c>
      <c r="N9" s="178">
        <v>0</v>
      </c>
      <c r="O9" s="180">
        <v>0</v>
      </c>
      <c r="P9" s="181">
        <v>297549</v>
      </c>
      <c r="Q9" s="203">
        <v>247002</v>
      </c>
      <c r="R9" s="38" t="s">
        <v>8</v>
      </c>
      <c r="S9" s="54">
        <f t="shared" si="0"/>
        <v>83.012209753687628</v>
      </c>
      <c r="T9" s="57" t="s">
        <v>243</v>
      </c>
      <c r="U9" s="46">
        <f>((Q9/Q10)-1)*100</f>
        <v>-16.14771461937481</v>
      </c>
      <c r="V9" s="457">
        <f>((U9*100)/U10)</f>
        <v>-1595.6390472995795</v>
      </c>
      <c r="W9" s="102" t="s">
        <v>8</v>
      </c>
      <c r="X9" s="164">
        <f t="shared" si="1"/>
        <v>247002</v>
      </c>
      <c r="Y9" s="455">
        <f>(X9/X10)</f>
        <v>0.83852285380625191</v>
      </c>
    </row>
    <row r="10" spans="1:25" ht="21" customHeight="1" thickBot="1" x14ac:dyDescent="0.3">
      <c r="A10" s="468"/>
      <c r="B10" s="470"/>
      <c r="C10" s="472"/>
      <c r="D10" s="473"/>
      <c r="E10" s="472"/>
      <c r="F10" s="2" t="s">
        <v>9</v>
      </c>
      <c r="G10" s="172">
        <v>294568</v>
      </c>
      <c r="H10" s="480"/>
      <c r="I10" s="2" t="s">
        <v>9</v>
      </c>
      <c r="J10" s="182">
        <v>0</v>
      </c>
      <c r="K10" s="183">
        <v>0</v>
      </c>
      <c r="L10" s="182">
        <v>0</v>
      </c>
      <c r="M10" s="184">
        <v>0</v>
      </c>
      <c r="N10" s="182">
        <v>0</v>
      </c>
      <c r="O10" s="184">
        <v>0</v>
      </c>
      <c r="P10" s="185">
        <v>294568</v>
      </c>
      <c r="Q10" s="202">
        <v>294568</v>
      </c>
      <c r="R10" s="39" t="s">
        <v>9</v>
      </c>
      <c r="S10" s="51">
        <f t="shared" si="0"/>
        <v>100</v>
      </c>
      <c r="T10" s="59" t="s">
        <v>244</v>
      </c>
      <c r="U10" s="47">
        <f>((P9/P10)-1)*100</f>
        <v>1.0119904402378976</v>
      </c>
      <c r="V10" s="458"/>
      <c r="W10" s="112" t="s">
        <v>9</v>
      </c>
      <c r="X10" s="165">
        <f t="shared" si="1"/>
        <v>294568</v>
      </c>
      <c r="Y10" s="456"/>
    </row>
    <row r="11" spans="1:25" ht="30" customHeight="1" x14ac:dyDescent="0.25">
      <c r="A11" s="475">
        <v>3</v>
      </c>
      <c r="B11" s="476" t="s">
        <v>38</v>
      </c>
      <c r="C11" s="477" t="s">
        <v>39</v>
      </c>
      <c r="D11" s="428" t="s">
        <v>36</v>
      </c>
      <c r="E11" s="476" t="s">
        <v>234</v>
      </c>
      <c r="F11" s="1" t="s">
        <v>8</v>
      </c>
      <c r="G11" s="171">
        <v>11494</v>
      </c>
      <c r="H11" s="479">
        <f>((G11/G12)-1)*100</f>
        <v>-2.0119352088661557</v>
      </c>
      <c r="I11" s="1" t="s">
        <v>8</v>
      </c>
      <c r="J11" s="186">
        <v>0</v>
      </c>
      <c r="K11" s="187">
        <v>0</v>
      </c>
      <c r="L11" s="186">
        <v>5747</v>
      </c>
      <c r="M11" s="187">
        <v>6698</v>
      </c>
      <c r="N11" s="186">
        <v>0</v>
      </c>
      <c r="O11" s="180">
        <v>0</v>
      </c>
      <c r="P11" s="181">
        <v>5747</v>
      </c>
      <c r="Q11" s="203">
        <v>3212</v>
      </c>
      <c r="R11" s="38" t="s">
        <v>8</v>
      </c>
      <c r="S11" s="54">
        <f t="shared" si="0"/>
        <v>55.890029580650776</v>
      </c>
      <c r="T11" s="57" t="s">
        <v>243</v>
      </c>
      <c r="U11" s="46">
        <f>((Q11/Q12)-1)*100</f>
        <v>-45.234441602728047</v>
      </c>
      <c r="V11" s="457">
        <f>((U11*100)/U12)</f>
        <v>2248.3050847457621</v>
      </c>
      <c r="W11" s="102" t="s">
        <v>8</v>
      </c>
      <c r="X11" s="164">
        <f>K11+M11+O11+Q11</f>
        <v>9910</v>
      </c>
      <c r="Y11" s="455">
        <f>(X11/X12)</f>
        <v>0.84484228473998291</v>
      </c>
    </row>
    <row r="12" spans="1:25" ht="25.5" customHeight="1" x14ac:dyDescent="0.25">
      <c r="A12" s="467"/>
      <c r="B12" s="474"/>
      <c r="C12" s="471"/>
      <c r="D12" s="429"/>
      <c r="E12" s="474"/>
      <c r="F12" s="3" t="s">
        <v>9</v>
      </c>
      <c r="G12" s="204">
        <v>11730</v>
      </c>
      <c r="H12" s="478"/>
      <c r="I12" s="9" t="s">
        <v>9</v>
      </c>
      <c r="J12" s="188">
        <v>0</v>
      </c>
      <c r="K12" s="189">
        <v>0</v>
      </c>
      <c r="L12" s="188">
        <v>5865</v>
      </c>
      <c r="M12" s="189">
        <v>5865</v>
      </c>
      <c r="N12" s="188">
        <v>0</v>
      </c>
      <c r="O12" s="190">
        <v>0</v>
      </c>
      <c r="P12" s="191">
        <v>5865</v>
      </c>
      <c r="Q12" s="198">
        <v>5865</v>
      </c>
      <c r="R12" s="39" t="s">
        <v>9</v>
      </c>
      <c r="S12" s="51">
        <f t="shared" si="0"/>
        <v>100</v>
      </c>
      <c r="T12" s="49" t="s">
        <v>244</v>
      </c>
      <c r="U12" s="47">
        <f>((P11/P12)-1)*100</f>
        <v>-2.0119352088661557</v>
      </c>
      <c r="V12" s="458"/>
      <c r="W12" s="104" t="s">
        <v>9</v>
      </c>
      <c r="X12" s="206">
        <f>K12+M12+O12+Q12</f>
        <v>11730</v>
      </c>
      <c r="Y12" s="456"/>
    </row>
    <row r="13" spans="1:25" ht="25.5" customHeight="1" x14ac:dyDescent="0.25">
      <c r="A13" s="467">
        <v>4</v>
      </c>
      <c r="B13" s="469" t="s">
        <v>40</v>
      </c>
      <c r="C13" s="471" t="s">
        <v>41</v>
      </c>
      <c r="D13" s="429" t="s">
        <v>15</v>
      </c>
      <c r="E13" s="469" t="s">
        <v>42</v>
      </c>
      <c r="F13" s="3" t="s">
        <v>8</v>
      </c>
      <c r="G13" s="204">
        <v>393</v>
      </c>
      <c r="H13" s="478">
        <f>((G13/G14)-1)*100</f>
        <v>18.373493975903621</v>
      </c>
      <c r="I13" s="3" t="s">
        <v>8</v>
      </c>
      <c r="J13" s="192">
        <v>98</v>
      </c>
      <c r="K13" s="193">
        <v>180</v>
      </c>
      <c r="L13" s="192">
        <v>99</v>
      </c>
      <c r="M13" s="193">
        <v>57</v>
      </c>
      <c r="N13" s="192">
        <v>98</v>
      </c>
      <c r="O13" s="194">
        <v>34</v>
      </c>
      <c r="P13" s="195">
        <v>98</v>
      </c>
      <c r="Q13" s="136">
        <v>30</v>
      </c>
      <c r="R13" s="38" t="s">
        <v>8</v>
      </c>
      <c r="S13" s="54">
        <f t="shared" si="0"/>
        <v>30.612244897959183</v>
      </c>
      <c r="T13" s="48" t="s">
        <v>243</v>
      </c>
      <c r="U13" s="46">
        <f>((K13/K14)-1)*100</f>
        <v>116.86746987951805</v>
      </c>
      <c r="V13" s="457">
        <f>((U13*100)/U14)</f>
        <v>646.6666666666664</v>
      </c>
      <c r="W13" s="106" t="s">
        <v>8</v>
      </c>
      <c r="X13" s="166">
        <f t="shared" si="1"/>
        <v>301</v>
      </c>
      <c r="Y13" s="459">
        <f>((X13/X14)-1)*100</f>
        <v>-9.3373493975903656</v>
      </c>
    </row>
    <row r="14" spans="1:25" ht="21" customHeight="1" x14ac:dyDescent="0.25">
      <c r="A14" s="467"/>
      <c r="B14" s="474"/>
      <c r="C14" s="471"/>
      <c r="D14" s="429"/>
      <c r="E14" s="474"/>
      <c r="F14" s="3" t="s">
        <v>9</v>
      </c>
      <c r="G14" s="204">
        <v>332</v>
      </c>
      <c r="H14" s="478"/>
      <c r="I14" s="9" t="s">
        <v>9</v>
      </c>
      <c r="J14" s="188">
        <v>83</v>
      </c>
      <c r="K14" s="189">
        <v>83</v>
      </c>
      <c r="L14" s="188">
        <v>83</v>
      </c>
      <c r="M14" s="189">
        <v>83</v>
      </c>
      <c r="N14" s="188">
        <v>83</v>
      </c>
      <c r="O14" s="196">
        <v>83</v>
      </c>
      <c r="P14" s="191">
        <v>83</v>
      </c>
      <c r="Q14" s="198">
        <v>83</v>
      </c>
      <c r="R14" s="39" t="s">
        <v>9</v>
      </c>
      <c r="S14" s="51">
        <f t="shared" si="0"/>
        <v>100</v>
      </c>
      <c r="T14" s="49" t="s">
        <v>244</v>
      </c>
      <c r="U14" s="47">
        <f>((J13/J14)-1)*100</f>
        <v>18.07228915662651</v>
      </c>
      <c r="V14" s="458"/>
      <c r="W14" s="104" t="s">
        <v>9</v>
      </c>
      <c r="X14" s="166">
        <f>K14+M14+O14+Q14</f>
        <v>332</v>
      </c>
      <c r="Y14" s="459"/>
    </row>
    <row r="15" spans="1:25" ht="28.5" customHeight="1" x14ac:dyDescent="0.25">
      <c r="A15" s="467">
        <v>5</v>
      </c>
      <c r="B15" s="469" t="s">
        <v>43</v>
      </c>
      <c r="C15" s="471" t="s">
        <v>44</v>
      </c>
      <c r="D15" s="429" t="s">
        <v>15</v>
      </c>
      <c r="E15" s="469" t="s">
        <v>255</v>
      </c>
      <c r="F15" s="3" t="s">
        <v>8</v>
      </c>
      <c r="G15" s="204">
        <v>3189</v>
      </c>
      <c r="H15" s="478">
        <f>((G15/G16)-1)*100</f>
        <v>-19.388270980788679</v>
      </c>
      <c r="I15" s="3" t="s">
        <v>8</v>
      </c>
      <c r="J15" s="192">
        <v>797</v>
      </c>
      <c r="K15" s="193">
        <v>980</v>
      </c>
      <c r="L15" s="192">
        <v>798</v>
      </c>
      <c r="M15" s="193">
        <v>882</v>
      </c>
      <c r="N15" s="192">
        <v>797</v>
      </c>
      <c r="O15" s="194">
        <v>716</v>
      </c>
      <c r="P15" s="195">
        <v>797</v>
      </c>
      <c r="Q15" s="197">
        <v>894</v>
      </c>
      <c r="R15" s="38" t="s">
        <v>8</v>
      </c>
      <c r="S15" s="54">
        <f>((K15*100)/J15)</f>
        <v>122.96110414052697</v>
      </c>
      <c r="T15" s="48" t="s">
        <v>243</v>
      </c>
      <c r="U15" s="46">
        <f>((Q15/Q16)-1)*100</f>
        <v>-9.605662285136507</v>
      </c>
      <c r="V15" s="489">
        <f>((U15*100)/U16)</f>
        <v>49.479166666666686</v>
      </c>
      <c r="W15" s="106" t="s">
        <v>8</v>
      </c>
      <c r="X15" s="167">
        <f t="shared" si="1"/>
        <v>3472</v>
      </c>
      <c r="Y15" s="492">
        <f>((X15/X16)-1)*100</f>
        <v>-12.23458038422649</v>
      </c>
    </row>
    <row r="16" spans="1:25" ht="28.5" customHeight="1" x14ac:dyDescent="0.25">
      <c r="A16" s="467"/>
      <c r="B16" s="474"/>
      <c r="C16" s="471"/>
      <c r="D16" s="429"/>
      <c r="E16" s="474"/>
      <c r="F16" s="3" t="s">
        <v>9</v>
      </c>
      <c r="G16" s="204">
        <v>3956</v>
      </c>
      <c r="H16" s="478"/>
      <c r="I16" s="9" t="s">
        <v>9</v>
      </c>
      <c r="J16" s="188">
        <v>989</v>
      </c>
      <c r="K16" s="189">
        <v>989</v>
      </c>
      <c r="L16" s="188">
        <v>989</v>
      </c>
      <c r="M16" s="189">
        <v>989</v>
      </c>
      <c r="N16" s="188">
        <v>989</v>
      </c>
      <c r="O16" s="196">
        <v>989</v>
      </c>
      <c r="P16" s="191">
        <v>989</v>
      </c>
      <c r="Q16" s="198">
        <v>989</v>
      </c>
      <c r="R16" s="39" t="s">
        <v>9</v>
      </c>
      <c r="S16" s="51">
        <f t="shared" ref="S16:S18" si="2">((K16*100)/J16)</f>
        <v>100</v>
      </c>
      <c r="T16" s="49" t="s">
        <v>244</v>
      </c>
      <c r="U16" s="47">
        <f>((P15/P16)-1)*100</f>
        <v>-19.413549039433775</v>
      </c>
      <c r="V16" s="490"/>
      <c r="W16" s="104" t="s">
        <v>9</v>
      </c>
      <c r="X16" s="166">
        <f t="shared" si="1"/>
        <v>3956</v>
      </c>
      <c r="Y16" s="492"/>
    </row>
    <row r="17" spans="1:25" ht="28.5" customHeight="1" x14ac:dyDescent="0.25">
      <c r="A17" s="467">
        <v>6</v>
      </c>
      <c r="B17" s="469" t="s">
        <v>45</v>
      </c>
      <c r="C17" s="471" t="s">
        <v>46</v>
      </c>
      <c r="D17" s="429" t="s">
        <v>15</v>
      </c>
      <c r="E17" s="469" t="s">
        <v>235</v>
      </c>
      <c r="F17" s="3" t="s">
        <v>8</v>
      </c>
      <c r="G17" s="204">
        <v>284961</v>
      </c>
      <c r="H17" s="478">
        <f>((G17/G18)-1)*100</f>
        <v>4.5693903687584525</v>
      </c>
      <c r="I17" s="3" t="s">
        <v>8</v>
      </c>
      <c r="J17" s="192">
        <v>71240</v>
      </c>
      <c r="K17" s="193">
        <v>61063</v>
      </c>
      <c r="L17" s="192">
        <v>71240</v>
      </c>
      <c r="M17" s="193">
        <v>55059</v>
      </c>
      <c r="N17" s="192">
        <v>71240</v>
      </c>
      <c r="O17" s="194">
        <v>57367</v>
      </c>
      <c r="P17" s="195">
        <v>71241</v>
      </c>
      <c r="Q17" s="197">
        <v>56051</v>
      </c>
      <c r="R17" s="38" t="s">
        <v>8</v>
      </c>
      <c r="S17" s="52">
        <f t="shared" si="2"/>
        <v>85.714486243683325</v>
      </c>
      <c r="T17" s="48" t="s">
        <v>243</v>
      </c>
      <c r="U17" s="46">
        <f>((K17/K18)-1)*100</f>
        <v>-11.333275251205199</v>
      </c>
      <c r="V17" s="457">
        <f>((U17*100)/U18)</f>
        <v>-329.04721753794206</v>
      </c>
      <c r="W17" s="106" t="s">
        <v>8</v>
      </c>
      <c r="X17" s="167">
        <f t="shared" si="1"/>
        <v>229540</v>
      </c>
      <c r="Y17" s="492">
        <f>((X17/X18)-1)*100</f>
        <v>-15.767919591646518</v>
      </c>
    </row>
    <row r="18" spans="1:25" ht="28.5" customHeight="1" x14ac:dyDescent="0.25">
      <c r="A18" s="467"/>
      <c r="B18" s="474"/>
      <c r="C18" s="471"/>
      <c r="D18" s="429"/>
      <c r="E18" s="474"/>
      <c r="F18" s="3" t="s">
        <v>9</v>
      </c>
      <c r="G18" s="204">
        <v>272509</v>
      </c>
      <c r="H18" s="478"/>
      <c r="I18" s="9" t="s">
        <v>9</v>
      </c>
      <c r="J18" s="188">
        <v>68868</v>
      </c>
      <c r="K18" s="189">
        <v>68868</v>
      </c>
      <c r="L18" s="188">
        <v>66917</v>
      </c>
      <c r="M18" s="189">
        <v>66917</v>
      </c>
      <c r="N18" s="188">
        <v>69188</v>
      </c>
      <c r="O18" s="196">
        <v>69188</v>
      </c>
      <c r="P18" s="191">
        <v>67536</v>
      </c>
      <c r="Q18" s="199">
        <v>67536</v>
      </c>
      <c r="R18" s="39" t="s">
        <v>9</v>
      </c>
      <c r="S18" s="51">
        <f t="shared" si="2"/>
        <v>100</v>
      </c>
      <c r="T18" s="55" t="s">
        <v>244</v>
      </c>
      <c r="U18" s="47">
        <f>((J17/J18)-1)*100</f>
        <v>3.4442701980600621</v>
      </c>
      <c r="V18" s="458"/>
      <c r="W18" s="106" t="s">
        <v>9</v>
      </c>
      <c r="X18" s="166">
        <f t="shared" si="1"/>
        <v>272509</v>
      </c>
      <c r="Y18" s="492"/>
    </row>
    <row r="19" spans="1:25" ht="28.5" customHeight="1" x14ac:dyDescent="0.25">
      <c r="A19" s="467">
        <v>7</v>
      </c>
      <c r="B19" s="469" t="s">
        <v>48</v>
      </c>
      <c r="C19" s="471" t="s">
        <v>47</v>
      </c>
      <c r="D19" s="429" t="s">
        <v>15</v>
      </c>
      <c r="E19" s="469" t="s">
        <v>49</v>
      </c>
      <c r="F19" s="3" t="s">
        <v>8</v>
      </c>
      <c r="G19" s="204">
        <v>1298</v>
      </c>
      <c r="H19" s="478">
        <f>((G19/G20)-1)*100</f>
        <v>-7.6156583629893193</v>
      </c>
      <c r="I19" s="3" t="s">
        <v>8</v>
      </c>
      <c r="J19" s="192">
        <v>325</v>
      </c>
      <c r="K19" s="193">
        <v>757</v>
      </c>
      <c r="L19" s="192">
        <v>325</v>
      </c>
      <c r="M19" s="193">
        <v>222</v>
      </c>
      <c r="N19" s="192">
        <v>324</v>
      </c>
      <c r="O19" s="194">
        <v>970</v>
      </c>
      <c r="P19" s="195">
        <v>324</v>
      </c>
      <c r="Q19" s="197">
        <v>840</v>
      </c>
      <c r="R19" s="38" t="s">
        <v>8</v>
      </c>
      <c r="S19" s="54">
        <f>((K19*100)/J19)</f>
        <v>232.92307692307693</v>
      </c>
      <c r="T19" s="48" t="s">
        <v>243</v>
      </c>
      <c r="U19" s="46">
        <f>((K19/K20)-1)*100</f>
        <v>115.66951566951569</v>
      </c>
      <c r="V19" s="481">
        <f>((U19*100)/U20)</f>
        <v>-1561.5384615384621</v>
      </c>
      <c r="W19" s="113" t="s">
        <v>8</v>
      </c>
      <c r="X19" s="167">
        <f t="shared" si="1"/>
        <v>2789</v>
      </c>
      <c r="Y19" s="492">
        <f>((X19/X20)-1)*100</f>
        <v>98.5053380782918</v>
      </c>
    </row>
    <row r="20" spans="1:25" ht="28.5" customHeight="1" thickBot="1" x14ac:dyDescent="0.3">
      <c r="A20" s="468"/>
      <c r="B20" s="470"/>
      <c r="C20" s="472"/>
      <c r="D20" s="473"/>
      <c r="E20" s="470"/>
      <c r="F20" s="2" t="s">
        <v>9</v>
      </c>
      <c r="G20" s="172">
        <v>1405</v>
      </c>
      <c r="H20" s="480"/>
      <c r="I20" s="2" t="s">
        <v>9</v>
      </c>
      <c r="J20" s="200">
        <v>351</v>
      </c>
      <c r="K20" s="201">
        <v>351</v>
      </c>
      <c r="L20" s="200">
        <v>352</v>
      </c>
      <c r="M20" s="201">
        <v>352</v>
      </c>
      <c r="N20" s="200">
        <v>351</v>
      </c>
      <c r="O20" s="183">
        <v>351</v>
      </c>
      <c r="P20" s="185">
        <v>351</v>
      </c>
      <c r="Q20" s="202">
        <v>351</v>
      </c>
      <c r="R20" s="40" t="s">
        <v>9</v>
      </c>
      <c r="S20" s="44">
        <f t="shared" ref="S20" si="3">((K20*100)/J20)</f>
        <v>100</v>
      </c>
      <c r="T20" s="59" t="s">
        <v>244</v>
      </c>
      <c r="U20" s="60">
        <f>((J19/J20)-1)*100</f>
        <v>-7.4074074074074066</v>
      </c>
      <c r="V20" s="482"/>
      <c r="W20" s="103" t="s">
        <v>9</v>
      </c>
      <c r="X20" s="165">
        <f t="shared" si="1"/>
        <v>1405</v>
      </c>
      <c r="Y20" s="493"/>
    </row>
    <row r="21" spans="1:25" ht="28.5" customHeight="1" x14ac:dyDescent="0.25">
      <c r="A21" s="475">
        <v>8</v>
      </c>
      <c r="B21" s="476" t="s">
        <v>50</v>
      </c>
      <c r="C21" s="477" t="s">
        <v>51</v>
      </c>
      <c r="D21" s="428" t="s">
        <v>36</v>
      </c>
      <c r="E21" s="476" t="s">
        <v>236</v>
      </c>
      <c r="F21" s="1" t="s">
        <v>8</v>
      </c>
      <c r="G21" s="171">
        <v>4966</v>
      </c>
      <c r="H21" s="479">
        <f>((G21/G22)-1)*100</f>
        <v>42.619184376794948</v>
      </c>
      <c r="I21" s="1" t="s">
        <v>8</v>
      </c>
      <c r="J21" s="186">
        <v>0</v>
      </c>
      <c r="K21" s="187">
        <v>0</v>
      </c>
      <c r="L21" s="186">
        <v>2483</v>
      </c>
      <c r="M21" s="187">
        <v>5687</v>
      </c>
      <c r="N21" s="186">
        <v>0</v>
      </c>
      <c r="O21" s="179">
        <v>0</v>
      </c>
      <c r="P21" s="181">
        <v>2483</v>
      </c>
      <c r="Q21" s="203">
        <v>2228</v>
      </c>
      <c r="R21" s="38" t="s">
        <v>8</v>
      </c>
      <c r="S21" s="54" t="e">
        <f t="shared" ref="S21:S22" si="4">((K21*100)/J21)</f>
        <v>#DIV/0!</v>
      </c>
      <c r="T21" s="57" t="s">
        <v>243</v>
      </c>
      <c r="U21" s="46">
        <f>((Q21/Q22)-1)*100</f>
        <v>27.972429638138998</v>
      </c>
      <c r="V21" s="483">
        <f>((U21*100)/U22)</f>
        <v>65.633423180592985</v>
      </c>
      <c r="W21" s="102" t="s">
        <v>8</v>
      </c>
      <c r="X21" s="164">
        <f>K21+M21+O21+Q21</f>
        <v>7915</v>
      </c>
      <c r="Y21" s="491">
        <f>((X21/X22)-1)*100</f>
        <v>127.31188971855256</v>
      </c>
    </row>
    <row r="22" spans="1:25" ht="28.5" customHeight="1" thickBot="1" x14ac:dyDescent="0.3">
      <c r="A22" s="467"/>
      <c r="B22" s="474"/>
      <c r="C22" s="471"/>
      <c r="D22" s="429"/>
      <c r="E22" s="474"/>
      <c r="F22" s="3" t="s">
        <v>9</v>
      </c>
      <c r="G22" s="204">
        <v>3482</v>
      </c>
      <c r="H22" s="478"/>
      <c r="I22" s="9" t="s">
        <v>9</v>
      </c>
      <c r="J22" s="188">
        <v>0</v>
      </c>
      <c r="K22" s="189">
        <v>0</v>
      </c>
      <c r="L22" s="188">
        <v>1741</v>
      </c>
      <c r="M22" s="189">
        <v>1741</v>
      </c>
      <c r="N22" s="188">
        <v>0</v>
      </c>
      <c r="O22" s="196">
        <v>0</v>
      </c>
      <c r="P22" s="188">
        <v>1741</v>
      </c>
      <c r="Q22" s="199">
        <v>1741</v>
      </c>
      <c r="R22" s="40" t="s">
        <v>9</v>
      </c>
      <c r="S22" s="44" t="e">
        <f t="shared" si="4"/>
        <v>#DIV/0!</v>
      </c>
      <c r="T22" s="49" t="s">
        <v>244</v>
      </c>
      <c r="U22" s="60">
        <f>((P21/P22)-1)*100</f>
        <v>42.619184376794948</v>
      </c>
      <c r="V22" s="484"/>
      <c r="W22" s="104" t="s">
        <v>9</v>
      </c>
      <c r="X22" s="166">
        <f>K22+M22+O22+Q22</f>
        <v>3482</v>
      </c>
      <c r="Y22" s="450"/>
    </row>
    <row r="23" spans="1:25" ht="28.5" customHeight="1" x14ac:dyDescent="0.25">
      <c r="A23" s="467">
        <v>9</v>
      </c>
      <c r="B23" s="469" t="s">
        <v>53</v>
      </c>
      <c r="C23" s="471" t="s">
        <v>54</v>
      </c>
      <c r="D23" s="429" t="s">
        <v>15</v>
      </c>
      <c r="E23" s="469" t="s">
        <v>237</v>
      </c>
      <c r="F23" s="3" t="s">
        <v>8</v>
      </c>
      <c r="G23" s="204">
        <v>6143</v>
      </c>
      <c r="H23" s="478">
        <f>((G23/G24)-1)*100</f>
        <v>-28.966234967622572</v>
      </c>
      <c r="I23" s="3" t="s">
        <v>8</v>
      </c>
      <c r="J23" s="192">
        <v>1536</v>
      </c>
      <c r="K23" s="193">
        <v>1590</v>
      </c>
      <c r="L23" s="192">
        <v>1536</v>
      </c>
      <c r="M23" s="193">
        <v>3615</v>
      </c>
      <c r="N23" s="192">
        <v>1536</v>
      </c>
      <c r="O23" s="194">
        <v>2159</v>
      </c>
      <c r="P23" s="195">
        <v>1535</v>
      </c>
      <c r="Q23" s="197">
        <v>1563</v>
      </c>
      <c r="R23" s="38" t="s">
        <v>8</v>
      </c>
      <c r="S23" s="50">
        <f t="shared" ref="S23:S26" si="5">((K23*100)/J23)</f>
        <v>103.515625</v>
      </c>
      <c r="T23" s="48" t="s">
        <v>243</v>
      </c>
      <c r="U23" s="46">
        <f>((K23/K24)-1)*100</f>
        <v>-26.456984273820538</v>
      </c>
      <c r="V23" s="487">
        <f>((U23*100)/U24)</f>
        <v>91.373801916932905</v>
      </c>
      <c r="W23" s="106" t="s">
        <v>8</v>
      </c>
      <c r="X23" s="167">
        <f t="shared" si="1"/>
        <v>8927</v>
      </c>
      <c r="Y23" s="450">
        <f>((X23/X24)-1)*100</f>
        <v>3.2261794634597551</v>
      </c>
    </row>
    <row r="24" spans="1:25" ht="28.5" customHeight="1" x14ac:dyDescent="0.25">
      <c r="A24" s="467"/>
      <c r="B24" s="474"/>
      <c r="C24" s="471"/>
      <c r="D24" s="429"/>
      <c r="E24" s="474"/>
      <c r="F24" s="3" t="s">
        <v>9</v>
      </c>
      <c r="G24" s="204">
        <v>8648</v>
      </c>
      <c r="H24" s="478"/>
      <c r="I24" s="9" t="s">
        <v>9</v>
      </c>
      <c r="J24" s="188">
        <v>2162</v>
      </c>
      <c r="K24" s="189">
        <v>2162</v>
      </c>
      <c r="L24" s="188">
        <v>2162</v>
      </c>
      <c r="M24" s="189">
        <v>2162</v>
      </c>
      <c r="N24" s="188">
        <v>2162</v>
      </c>
      <c r="O24" s="196">
        <v>2162</v>
      </c>
      <c r="P24" s="191">
        <v>2162</v>
      </c>
      <c r="Q24" s="199">
        <v>2162</v>
      </c>
      <c r="R24" s="39" t="s">
        <v>9</v>
      </c>
      <c r="S24" s="51">
        <f t="shared" si="5"/>
        <v>100</v>
      </c>
      <c r="T24" s="49" t="s">
        <v>244</v>
      </c>
      <c r="U24" s="47">
        <f>((J23/J24)-1)*100</f>
        <v>-28.95467160037003</v>
      </c>
      <c r="V24" s="488"/>
      <c r="W24" s="104" t="s">
        <v>9</v>
      </c>
      <c r="X24" s="166">
        <f t="shared" si="1"/>
        <v>8648</v>
      </c>
      <c r="Y24" s="450"/>
    </row>
    <row r="25" spans="1:25" ht="28.5" customHeight="1" x14ac:dyDescent="0.25">
      <c r="A25" s="467">
        <v>10</v>
      </c>
      <c r="B25" s="469" t="s">
        <v>56</v>
      </c>
      <c r="C25" s="471" t="s">
        <v>57</v>
      </c>
      <c r="D25" s="429" t="s">
        <v>15</v>
      </c>
      <c r="E25" s="469" t="s">
        <v>58</v>
      </c>
      <c r="F25" s="3" t="s">
        <v>8</v>
      </c>
      <c r="G25" s="204">
        <v>1565</v>
      </c>
      <c r="H25" s="485">
        <f>((G25/G26)-1)*100</f>
        <v>-33.091064557503202</v>
      </c>
      <c r="I25" s="3" t="s">
        <v>8</v>
      </c>
      <c r="J25" s="192">
        <v>391</v>
      </c>
      <c r="K25" s="193">
        <v>615</v>
      </c>
      <c r="L25" s="192">
        <v>392</v>
      </c>
      <c r="M25" s="193">
        <v>463</v>
      </c>
      <c r="N25" s="192">
        <v>391</v>
      </c>
      <c r="O25" s="194">
        <v>350</v>
      </c>
      <c r="P25" s="195">
        <v>391</v>
      </c>
      <c r="Q25" s="197">
        <v>545</v>
      </c>
      <c r="R25" s="38" t="s">
        <v>8</v>
      </c>
      <c r="S25" s="54">
        <f t="shared" si="5"/>
        <v>157.28900255754476</v>
      </c>
      <c r="T25" s="48" t="s">
        <v>243</v>
      </c>
      <c r="U25" s="46">
        <f>((K25/K26)-1)*100</f>
        <v>5.1282051282051322</v>
      </c>
      <c r="V25" s="489">
        <f>((U25*100)/U26)</f>
        <v>-15.463917525773208</v>
      </c>
      <c r="W25" s="106" t="s">
        <v>8</v>
      </c>
      <c r="X25" s="167">
        <f t="shared" si="1"/>
        <v>1973</v>
      </c>
      <c r="Y25" s="451">
        <f>((X25/X26)-1)*100</f>
        <v>-15.647712697734073</v>
      </c>
    </row>
    <row r="26" spans="1:25" ht="28.5" customHeight="1" thickBot="1" x14ac:dyDescent="0.3">
      <c r="A26" s="468"/>
      <c r="B26" s="470"/>
      <c r="C26" s="472"/>
      <c r="D26" s="473"/>
      <c r="E26" s="470"/>
      <c r="F26" s="2" t="s">
        <v>9</v>
      </c>
      <c r="G26" s="172">
        <v>2339</v>
      </c>
      <c r="H26" s="486"/>
      <c r="I26" s="2" t="s">
        <v>9</v>
      </c>
      <c r="J26" s="200">
        <v>585</v>
      </c>
      <c r="K26" s="201">
        <v>585</v>
      </c>
      <c r="L26" s="200">
        <v>585</v>
      </c>
      <c r="M26" s="201">
        <v>585</v>
      </c>
      <c r="N26" s="200">
        <v>585</v>
      </c>
      <c r="O26" s="183">
        <v>585</v>
      </c>
      <c r="P26" s="185">
        <v>584</v>
      </c>
      <c r="Q26" s="202">
        <v>584</v>
      </c>
      <c r="R26" s="40" t="s">
        <v>9</v>
      </c>
      <c r="S26" s="44">
        <f t="shared" si="5"/>
        <v>100</v>
      </c>
      <c r="T26" s="59" t="s">
        <v>244</v>
      </c>
      <c r="U26" s="60">
        <f>((J25/J26)-1)*100</f>
        <v>-33.162393162393165</v>
      </c>
      <c r="V26" s="484"/>
      <c r="W26" s="103" t="s">
        <v>9</v>
      </c>
      <c r="X26" s="165">
        <f t="shared" si="1"/>
        <v>2339</v>
      </c>
      <c r="Y26" s="452"/>
    </row>
    <row r="31" spans="1:25" ht="23.25" x14ac:dyDescent="0.35">
      <c r="J31" s="253" t="s">
        <v>261</v>
      </c>
    </row>
    <row r="32" spans="1:25" ht="23.25" x14ac:dyDescent="0.35">
      <c r="J32" s="253"/>
    </row>
    <row r="33" spans="10:10" ht="23.25" x14ac:dyDescent="0.35">
      <c r="J33" s="253"/>
    </row>
    <row r="34" spans="10:10" ht="23.25" x14ac:dyDescent="0.35">
      <c r="J34" s="254"/>
    </row>
    <row r="35" spans="10:10" ht="23.25" x14ac:dyDescent="0.35">
      <c r="J35" s="253" t="s">
        <v>262</v>
      </c>
    </row>
    <row r="36" spans="10:10" ht="23.25" x14ac:dyDescent="0.35">
      <c r="J36" s="253" t="s">
        <v>263</v>
      </c>
    </row>
  </sheetData>
  <mergeCells count="95">
    <mergeCell ref="H25:H26"/>
    <mergeCell ref="H11:H12"/>
    <mergeCell ref="H17:H18"/>
    <mergeCell ref="H19:H20"/>
    <mergeCell ref="H21:H22"/>
    <mergeCell ref="B11:B12"/>
    <mergeCell ref="Y11:Y12"/>
    <mergeCell ref="V17:V18"/>
    <mergeCell ref="V19:V20"/>
    <mergeCell ref="V21:V22"/>
    <mergeCell ref="V15:V16"/>
    <mergeCell ref="Y21:Y22"/>
    <mergeCell ref="Y15:Y16"/>
    <mergeCell ref="Y17:Y18"/>
    <mergeCell ref="Y19:Y20"/>
    <mergeCell ref="C15:C16"/>
    <mergeCell ref="D15:D16"/>
    <mergeCell ref="E15:E16"/>
    <mergeCell ref="H13:H14"/>
    <mergeCell ref="H15:H16"/>
    <mergeCell ref="D13:D14"/>
    <mergeCell ref="A9:A10"/>
    <mergeCell ref="C9:C10"/>
    <mergeCell ref="D9:D10"/>
    <mergeCell ref="H9:H10"/>
    <mergeCell ref="E7:E8"/>
    <mergeCell ref="D7:D8"/>
    <mergeCell ref="C7:C8"/>
    <mergeCell ref="B7:B8"/>
    <mergeCell ref="A7:A8"/>
    <mergeCell ref="H7:H8"/>
    <mergeCell ref="E9:E10"/>
    <mergeCell ref="B9:B10"/>
    <mergeCell ref="A11:A12"/>
    <mergeCell ref="C11:C12"/>
    <mergeCell ref="D11:D12"/>
    <mergeCell ref="E11:E12"/>
    <mergeCell ref="H23:H24"/>
    <mergeCell ref="B13:B14"/>
    <mergeCell ref="A13:A14"/>
    <mergeCell ref="C13:C14"/>
    <mergeCell ref="A19:A20"/>
    <mergeCell ref="B19:B20"/>
    <mergeCell ref="C19:C20"/>
    <mergeCell ref="D19:D20"/>
    <mergeCell ref="E19:E20"/>
    <mergeCell ref="E13:E14"/>
    <mergeCell ref="A15:A16"/>
    <mergeCell ref="B15:B16"/>
    <mergeCell ref="A21:A22"/>
    <mergeCell ref="B21:B22"/>
    <mergeCell ref="C21:C22"/>
    <mergeCell ref="D21:D22"/>
    <mergeCell ref="E21:E22"/>
    <mergeCell ref="A17:A18"/>
    <mergeCell ref="B17:B18"/>
    <mergeCell ref="C17:C18"/>
    <mergeCell ref="D17:D18"/>
    <mergeCell ref="E17:E18"/>
    <mergeCell ref="A23:A24"/>
    <mergeCell ref="B23:B24"/>
    <mergeCell ref="C23:C24"/>
    <mergeCell ref="D23:D24"/>
    <mergeCell ref="E23:E24"/>
    <mergeCell ref="A25:A26"/>
    <mergeCell ref="B25:B26"/>
    <mergeCell ref="C25:C26"/>
    <mergeCell ref="D25:D26"/>
    <mergeCell ref="E25:E26"/>
    <mergeCell ref="B5:B6"/>
    <mergeCell ref="A5:A6"/>
    <mergeCell ref="I5:Q5"/>
    <mergeCell ref="A2:X2"/>
    <mergeCell ref="A1:X1"/>
    <mergeCell ref="A4:Y4"/>
    <mergeCell ref="A3:Y3"/>
    <mergeCell ref="T6:U6"/>
    <mergeCell ref="W6:X6"/>
    <mergeCell ref="T5:Y5"/>
    <mergeCell ref="F5:H6"/>
    <mergeCell ref="E5:E6"/>
    <mergeCell ref="D5:D6"/>
    <mergeCell ref="C5:C6"/>
    <mergeCell ref="R5:S6"/>
    <mergeCell ref="Y23:Y24"/>
    <mergeCell ref="Y25:Y26"/>
    <mergeCell ref="Y7:Y8"/>
    <mergeCell ref="Y9:Y10"/>
    <mergeCell ref="V13:V14"/>
    <mergeCell ref="V7:V8"/>
    <mergeCell ref="V9:V10"/>
    <mergeCell ref="V11:V12"/>
    <mergeCell ref="Y13:Y14"/>
    <mergeCell ref="V23:V24"/>
    <mergeCell ref="V25:V26"/>
  </mergeCells>
  <pageMargins left="0.7" right="0.7" top="0.75" bottom="0.75" header="0.3" footer="0.3"/>
  <pageSetup scale="37" orientation="landscape" r:id="rId1"/>
  <ignoredErrors>
    <ignoredError sqref="U17:U18 U24:U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topLeftCell="C1" zoomScale="85" zoomScaleNormal="85" workbookViewId="0">
      <selection activeCell="E15" sqref="E15:E16"/>
    </sheetView>
  </sheetViews>
  <sheetFormatPr baseColWidth="10" defaultColWidth="9.140625" defaultRowHeight="15" x14ac:dyDescent="0.25"/>
  <cols>
    <col min="1" max="1" width="4.140625" bestFit="1" customWidth="1"/>
    <col min="2" max="2" width="49.140625" bestFit="1" customWidth="1"/>
    <col min="3" max="3" width="11.85546875" customWidth="1"/>
    <col min="4" max="4" width="10.5703125" bestFit="1" customWidth="1"/>
    <col min="5" max="5" width="54.28515625" customWidth="1"/>
    <col min="6" max="6" width="2.42578125" bestFit="1" customWidth="1"/>
    <col min="7" max="7" width="9.28515625" style="210" bestFit="1" customWidth="1"/>
    <col min="8" max="8" width="6.7109375" bestFit="1" customWidth="1"/>
    <col min="9" max="9" width="2.5703125" bestFit="1" customWidth="1"/>
    <col min="10" max="10" width="2.140625" bestFit="1" customWidth="1"/>
    <col min="11" max="11" width="2.28515625" bestFit="1" customWidth="1"/>
    <col min="12" max="12" width="5.7109375" bestFit="1" customWidth="1"/>
    <col min="13" max="13" width="2.28515625" bestFit="1" customWidth="1"/>
    <col min="14" max="14" width="5.7109375" bestFit="1" customWidth="1"/>
    <col min="15" max="15" width="2.28515625" bestFit="1" customWidth="1"/>
    <col min="16" max="16" width="9.28515625" bestFit="1" customWidth="1"/>
    <col min="17" max="17" width="9.7109375" customWidth="1"/>
    <col min="18" max="18" width="7" hidden="1" customWidth="1"/>
    <col min="19" max="19" width="6.85546875" hidden="1" customWidth="1"/>
    <col min="20" max="20" width="17.28515625" customWidth="1"/>
    <col min="21" max="21" width="7.7109375" customWidth="1"/>
    <col min="22" max="22" width="13.42578125" customWidth="1"/>
    <col min="23" max="23" width="4.7109375" customWidth="1"/>
    <col min="24" max="24" width="11.140625" customWidth="1"/>
    <col min="25" max="25" width="12.140625" customWidth="1"/>
  </cols>
  <sheetData>
    <row r="1" spans="1:25" ht="21" x14ac:dyDescent="0.35">
      <c r="A1" s="379" t="s">
        <v>31</v>
      </c>
      <c r="B1" s="380"/>
      <c r="C1" s="380"/>
      <c r="D1" s="380"/>
      <c r="E1" s="380"/>
      <c r="F1" s="380"/>
      <c r="G1" s="380"/>
      <c r="H1" s="380"/>
      <c r="I1" s="380"/>
      <c r="J1" s="380"/>
      <c r="K1" s="380"/>
      <c r="L1" s="380"/>
      <c r="M1" s="380"/>
      <c r="N1" s="380"/>
      <c r="O1" s="380"/>
      <c r="P1" s="380"/>
      <c r="Q1" s="380"/>
      <c r="R1" s="380"/>
      <c r="S1" s="380"/>
      <c r="T1" s="380"/>
      <c r="U1" s="380"/>
      <c r="V1" s="380"/>
      <c r="W1" s="380"/>
      <c r="X1" s="380"/>
      <c r="Y1" s="381"/>
    </row>
    <row r="2" spans="1:25" x14ac:dyDescent="0.25">
      <c r="A2" s="376" t="s">
        <v>224</v>
      </c>
      <c r="B2" s="377"/>
      <c r="C2" s="377"/>
      <c r="D2" s="377"/>
      <c r="E2" s="377"/>
      <c r="F2" s="377"/>
      <c r="G2" s="377"/>
      <c r="H2" s="377"/>
      <c r="I2" s="377"/>
      <c r="J2" s="377"/>
      <c r="K2" s="377"/>
      <c r="L2" s="377"/>
      <c r="M2" s="377"/>
      <c r="N2" s="377"/>
      <c r="O2" s="377"/>
      <c r="P2" s="377"/>
      <c r="Q2" s="377"/>
      <c r="R2" s="377"/>
      <c r="S2" s="377"/>
      <c r="T2" s="377"/>
      <c r="U2" s="377"/>
      <c r="V2" s="377"/>
      <c r="W2" s="377"/>
      <c r="X2" s="377"/>
      <c r="Y2" s="378"/>
    </row>
    <row r="3" spans="1:25" ht="15.75" x14ac:dyDescent="0.25">
      <c r="A3" s="502" t="s">
        <v>79</v>
      </c>
      <c r="B3" s="503"/>
      <c r="C3" s="503"/>
      <c r="D3" s="503"/>
      <c r="E3" s="503"/>
      <c r="F3" s="503"/>
      <c r="G3" s="503"/>
      <c r="H3" s="503"/>
      <c r="I3" s="503"/>
      <c r="J3" s="503"/>
      <c r="K3" s="503"/>
      <c r="L3" s="503"/>
      <c r="M3" s="503"/>
      <c r="N3" s="503"/>
      <c r="O3" s="503"/>
      <c r="P3" s="503"/>
      <c r="Q3" s="503"/>
      <c r="R3" s="503"/>
      <c r="S3" s="503"/>
      <c r="T3" s="503"/>
      <c r="U3" s="503"/>
      <c r="V3" s="503"/>
      <c r="W3" s="503"/>
      <c r="X3" s="503"/>
      <c r="Y3" s="504"/>
    </row>
    <row r="4" spans="1:25" ht="15.75" thickBot="1" x14ac:dyDescent="0.3">
      <c r="A4" s="499" t="s">
        <v>80</v>
      </c>
      <c r="B4" s="500"/>
      <c r="C4" s="500"/>
      <c r="D4" s="500"/>
      <c r="E4" s="500"/>
      <c r="F4" s="500"/>
      <c r="G4" s="500"/>
      <c r="H4" s="500"/>
      <c r="I4" s="500"/>
      <c r="J4" s="500"/>
      <c r="K4" s="500"/>
      <c r="L4" s="500"/>
      <c r="M4" s="500"/>
      <c r="N4" s="500"/>
      <c r="O4" s="500"/>
      <c r="P4" s="500"/>
      <c r="Q4" s="500"/>
      <c r="R4" s="500"/>
      <c r="S4" s="500"/>
      <c r="T4" s="500"/>
      <c r="U4" s="500"/>
      <c r="V4" s="500"/>
      <c r="W4" s="500"/>
      <c r="X4" s="500"/>
      <c r="Y4" s="501"/>
    </row>
    <row r="5" spans="1:25" ht="15" customHeight="1" x14ac:dyDescent="0.25">
      <c r="A5" s="385" t="s">
        <v>0</v>
      </c>
      <c r="B5" s="387" t="s">
        <v>1</v>
      </c>
      <c r="C5" s="387" t="s">
        <v>33</v>
      </c>
      <c r="D5" s="387" t="s">
        <v>2</v>
      </c>
      <c r="E5" s="387" t="s">
        <v>3</v>
      </c>
      <c r="F5" s="382" t="s">
        <v>4</v>
      </c>
      <c r="G5" s="383"/>
      <c r="H5" s="389"/>
      <c r="I5" s="382" t="s">
        <v>218</v>
      </c>
      <c r="J5" s="383"/>
      <c r="K5" s="383"/>
      <c r="L5" s="383"/>
      <c r="M5" s="383"/>
      <c r="N5" s="383"/>
      <c r="O5" s="383"/>
      <c r="P5" s="383"/>
      <c r="Q5" s="384"/>
      <c r="R5" s="403" t="s">
        <v>245</v>
      </c>
      <c r="S5" s="384"/>
      <c r="T5" s="393" t="s">
        <v>241</v>
      </c>
      <c r="U5" s="394"/>
      <c r="V5" s="394"/>
      <c r="W5" s="394"/>
      <c r="X5" s="394"/>
      <c r="Y5" s="395"/>
    </row>
    <row r="6" spans="1:25" ht="39.75" customHeight="1" thickBot="1" x14ac:dyDescent="0.3">
      <c r="A6" s="386"/>
      <c r="B6" s="388"/>
      <c r="C6" s="388"/>
      <c r="D6" s="388"/>
      <c r="E6" s="388"/>
      <c r="F6" s="390"/>
      <c r="G6" s="391"/>
      <c r="H6" s="392"/>
      <c r="I6" s="5"/>
      <c r="J6" s="350" t="s">
        <v>219</v>
      </c>
      <c r="K6" s="350" t="s">
        <v>220</v>
      </c>
      <c r="L6" s="350" t="s">
        <v>219</v>
      </c>
      <c r="M6" s="350" t="s">
        <v>220</v>
      </c>
      <c r="N6" s="350" t="s">
        <v>219</v>
      </c>
      <c r="O6" s="350" t="s">
        <v>220</v>
      </c>
      <c r="P6" s="350" t="s">
        <v>219</v>
      </c>
      <c r="Q6" s="21" t="s">
        <v>220</v>
      </c>
      <c r="R6" s="404"/>
      <c r="S6" s="391"/>
      <c r="T6" s="396" t="s">
        <v>242</v>
      </c>
      <c r="U6" s="397"/>
      <c r="V6" s="351" t="s">
        <v>247</v>
      </c>
      <c r="W6" s="398" t="s">
        <v>248</v>
      </c>
      <c r="X6" s="399"/>
      <c r="Y6" s="80" t="s">
        <v>249</v>
      </c>
    </row>
    <row r="7" spans="1:25" ht="24" customHeight="1" x14ac:dyDescent="0.25">
      <c r="A7" s="475">
        <v>1</v>
      </c>
      <c r="B7" s="496" t="s">
        <v>59</v>
      </c>
      <c r="C7" s="476" t="s">
        <v>34</v>
      </c>
      <c r="D7" s="428" t="s">
        <v>7</v>
      </c>
      <c r="E7" s="494" t="s">
        <v>60</v>
      </c>
      <c r="F7" s="1" t="s">
        <v>8</v>
      </c>
      <c r="G7" s="171">
        <v>38760</v>
      </c>
      <c r="H7" s="405">
        <v>0.83</v>
      </c>
      <c r="I7" s="1" t="s">
        <v>8</v>
      </c>
      <c r="J7" s="84"/>
      <c r="K7" s="85"/>
      <c r="L7" s="178"/>
      <c r="M7" s="180"/>
      <c r="N7" s="178"/>
      <c r="O7" s="180"/>
      <c r="P7" s="212">
        <v>38760</v>
      </c>
      <c r="Q7" s="363">
        <v>33570</v>
      </c>
      <c r="R7" s="509"/>
      <c r="S7" s="442"/>
      <c r="T7" s="57" t="s">
        <v>243</v>
      </c>
      <c r="U7" s="144">
        <f>(Q7/Q8)*100</f>
        <v>0.72439687540460063</v>
      </c>
      <c r="V7" s="442">
        <f>+U7*100/U8</f>
        <v>86.609907120743046</v>
      </c>
      <c r="W7" s="92" t="s">
        <v>8</v>
      </c>
      <c r="X7" s="164">
        <f t="shared" ref="X7:X26" si="0">K7+M7+O7+Q7</f>
        <v>33570</v>
      </c>
      <c r="Y7" s="505">
        <f>X7/X8*100</f>
        <v>0.72439687540460063</v>
      </c>
    </row>
    <row r="8" spans="1:25" ht="24" customHeight="1" thickBot="1" x14ac:dyDescent="0.3">
      <c r="A8" s="468"/>
      <c r="B8" s="497"/>
      <c r="C8" s="470"/>
      <c r="D8" s="473"/>
      <c r="E8" s="495"/>
      <c r="F8" s="2" t="s">
        <v>9</v>
      </c>
      <c r="G8" s="172" t="s">
        <v>61</v>
      </c>
      <c r="H8" s="406"/>
      <c r="I8" s="2" t="s">
        <v>9</v>
      </c>
      <c r="J8" s="18"/>
      <c r="K8" s="19"/>
      <c r="L8" s="182"/>
      <c r="M8" s="184"/>
      <c r="N8" s="182"/>
      <c r="O8" s="184"/>
      <c r="P8" s="213">
        <v>4634200</v>
      </c>
      <c r="Q8" s="359">
        <v>4634200</v>
      </c>
      <c r="R8" s="514"/>
      <c r="S8" s="444"/>
      <c r="T8" s="59" t="s">
        <v>244</v>
      </c>
      <c r="U8" s="145">
        <f>(P7/P8*100)</f>
        <v>0.83639031548055753</v>
      </c>
      <c r="V8" s="444"/>
      <c r="W8" s="94" t="s">
        <v>9</v>
      </c>
      <c r="X8" s="165">
        <f t="shared" si="0"/>
        <v>4634200</v>
      </c>
      <c r="Y8" s="506"/>
    </row>
    <row r="9" spans="1:25" ht="28.5" customHeight="1" x14ac:dyDescent="0.25">
      <c r="A9" s="475">
        <v>2</v>
      </c>
      <c r="B9" s="496" t="s">
        <v>62</v>
      </c>
      <c r="C9" s="428" t="s">
        <v>35</v>
      </c>
      <c r="D9" s="428" t="s">
        <v>7</v>
      </c>
      <c r="E9" s="494" t="s">
        <v>63</v>
      </c>
      <c r="F9" s="1" t="s">
        <v>8</v>
      </c>
      <c r="G9" s="171">
        <v>1292</v>
      </c>
      <c r="H9" s="405" t="s">
        <v>100</v>
      </c>
      <c r="I9" s="1" t="s">
        <v>8</v>
      </c>
      <c r="J9" s="84"/>
      <c r="K9" s="85"/>
      <c r="L9" s="178"/>
      <c r="M9" s="180"/>
      <c r="N9" s="178"/>
      <c r="O9" s="180"/>
      <c r="P9" s="212">
        <v>1292</v>
      </c>
      <c r="Q9" s="363">
        <v>1119</v>
      </c>
      <c r="R9" s="509"/>
      <c r="S9" s="442"/>
      <c r="T9" s="57" t="s">
        <v>243</v>
      </c>
      <c r="U9" s="144">
        <f>(Q9/Q10-1)*100</f>
        <v>119.41176470588238</v>
      </c>
      <c r="V9" s="442">
        <f>+U9*100/U10</f>
        <v>77.877237851662429</v>
      </c>
      <c r="W9" s="92" t="s">
        <v>8</v>
      </c>
      <c r="X9" s="164">
        <f t="shared" si="0"/>
        <v>1119</v>
      </c>
      <c r="Y9" s="527">
        <f>((X9/X10)-1)*100</f>
        <v>119.41176470588238</v>
      </c>
    </row>
    <row r="10" spans="1:25" ht="28.5" customHeight="1" thickBot="1" x14ac:dyDescent="0.3">
      <c r="A10" s="468"/>
      <c r="B10" s="497"/>
      <c r="C10" s="473"/>
      <c r="D10" s="473"/>
      <c r="E10" s="495"/>
      <c r="F10" s="2" t="s">
        <v>9</v>
      </c>
      <c r="G10" s="172">
        <v>510</v>
      </c>
      <c r="H10" s="406"/>
      <c r="I10" s="2" t="s">
        <v>9</v>
      </c>
      <c r="J10" s="18"/>
      <c r="K10" s="19"/>
      <c r="L10" s="182"/>
      <c r="M10" s="184"/>
      <c r="N10" s="182"/>
      <c r="O10" s="184"/>
      <c r="P10" s="213">
        <v>510</v>
      </c>
      <c r="Q10" s="359">
        <v>510</v>
      </c>
      <c r="R10" s="514"/>
      <c r="S10" s="444"/>
      <c r="T10" s="59" t="s">
        <v>244</v>
      </c>
      <c r="U10" s="145">
        <f>(P9/P10-1)*100</f>
        <v>153.33333333333331</v>
      </c>
      <c r="V10" s="444"/>
      <c r="W10" s="94" t="s">
        <v>9</v>
      </c>
      <c r="X10" s="165">
        <f t="shared" si="0"/>
        <v>510</v>
      </c>
      <c r="Y10" s="528"/>
    </row>
    <row r="11" spans="1:25" ht="29.25" customHeight="1" x14ac:dyDescent="0.25">
      <c r="A11" s="475">
        <v>3</v>
      </c>
      <c r="B11" s="496" t="s">
        <v>64</v>
      </c>
      <c r="C11" s="523" t="s">
        <v>39</v>
      </c>
      <c r="D11" s="475" t="s">
        <v>36</v>
      </c>
      <c r="E11" s="496" t="s">
        <v>65</v>
      </c>
      <c r="F11" s="1" t="s">
        <v>8</v>
      </c>
      <c r="G11" s="171">
        <v>30780</v>
      </c>
      <c r="H11" s="405">
        <v>79.41</v>
      </c>
      <c r="I11" s="1" t="s">
        <v>8</v>
      </c>
      <c r="J11" s="84"/>
      <c r="K11" s="85"/>
      <c r="L11" s="178">
        <v>6156</v>
      </c>
      <c r="M11" s="180"/>
      <c r="N11" s="178"/>
      <c r="O11" s="180"/>
      <c r="P11" s="181">
        <v>24624</v>
      </c>
      <c r="Q11" s="363">
        <v>6750</v>
      </c>
      <c r="R11" s="509"/>
      <c r="S11" s="442"/>
      <c r="T11" s="57" t="s">
        <v>243</v>
      </c>
      <c r="U11" s="144">
        <f>(Q11/Q12)*100</f>
        <v>20.107238605898122</v>
      </c>
      <c r="V11" s="442">
        <f>+U11*100/U12</f>
        <v>25.320226392612451</v>
      </c>
      <c r="W11" s="92" t="s">
        <v>8</v>
      </c>
      <c r="X11" s="164">
        <f t="shared" si="0"/>
        <v>6750</v>
      </c>
      <c r="Y11" s="512">
        <f>X11/X12*100</f>
        <v>20.107238605898122</v>
      </c>
    </row>
    <row r="12" spans="1:25" ht="29.25" customHeight="1" thickBot="1" x14ac:dyDescent="0.3">
      <c r="A12" s="467"/>
      <c r="B12" s="515"/>
      <c r="C12" s="524"/>
      <c r="D12" s="467"/>
      <c r="E12" s="515"/>
      <c r="F12" s="3" t="s">
        <v>9</v>
      </c>
      <c r="G12" s="204">
        <v>38760</v>
      </c>
      <c r="H12" s="423"/>
      <c r="I12" s="9" t="s">
        <v>9</v>
      </c>
      <c r="J12" s="14"/>
      <c r="K12" s="15"/>
      <c r="L12" s="258">
        <v>7752</v>
      </c>
      <c r="M12" s="190"/>
      <c r="N12" s="258"/>
      <c r="O12" s="190"/>
      <c r="P12" s="214">
        <v>31008</v>
      </c>
      <c r="Q12" s="362">
        <v>33570</v>
      </c>
      <c r="R12" s="510"/>
      <c r="S12" s="448"/>
      <c r="T12" s="59" t="s">
        <v>244</v>
      </c>
      <c r="U12" s="145">
        <f>(P11/P12*100)</f>
        <v>79.411764705882348</v>
      </c>
      <c r="V12" s="444"/>
      <c r="W12" s="95" t="s">
        <v>9</v>
      </c>
      <c r="X12" s="166">
        <f t="shared" si="0"/>
        <v>33570</v>
      </c>
      <c r="Y12" s="513"/>
    </row>
    <row r="13" spans="1:25" ht="27.75" customHeight="1" x14ac:dyDescent="0.25">
      <c r="A13" s="467">
        <v>4</v>
      </c>
      <c r="B13" s="511" t="s">
        <v>70</v>
      </c>
      <c r="C13" s="518" t="s">
        <v>41</v>
      </c>
      <c r="D13" s="467" t="s">
        <v>15</v>
      </c>
      <c r="E13" s="511" t="s">
        <v>78</v>
      </c>
      <c r="F13" s="3" t="s">
        <v>8</v>
      </c>
      <c r="G13" s="204">
        <v>1026</v>
      </c>
      <c r="H13" s="430">
        <v>100</v>
      </c>
      <c r="I13" s="3" t="s">
        <v>8</v>
      </c>
      <c r="J13" s="12"/>
      <c r="K13" s="13"/>
      <c r="L13" s="259">
        <v>205</v>
      </c>
      <c r="M13" s="361"/>
      <c r="N13" s="259">
        <v>615</v>
      </c>
      <c r="O13" s="361"/>
      <c r="P13" s="364">
        <v>206</v>
      </c>
      <c r="Q13" s="360">
        <v>1012</v>
      </c>
      <c r="R13" s="114"/>
      <c r="S13" s="115"/>
      <c r="T13" s="57" t="s">
        <v>243</v>
      </c>
      <c r="U13" s="144">
        <f>(Q13/Q14)*100</f>
        <v>111.20879120879121</v>
      </c>
      <c r="V13" s="442">
        <f>+U13*100/U14</f>
        <v>111.20879120879121</v>
      </c>
      <c r="W13" s="96" t="s">
        <v>8</v>
      </c>
      <c r="X13" s="167">
        <f t="shared" si="0"/>
        <v>1012</v>
      </c>
      <c r="Y13" s="505">
        <f>X13/X14*100</f>
        <v>111.20879120879121</v>
      </c>
    </row>
    <row r="14" spans="1:25" ht="27.75" customHeight="1" thickBot="1" x14ac:dyDescent="0.3">
      <c r="A14" s="467"/>
      <c r="B14" s="515"/>
      <c r="C14" s="518"/>
      <c r="D14" s="467"/>
      <c r="E14" s="515"/>
      <c r="F14" s="3" t="s">
        <v>9</v>
      </c>
      <c r="G14" s="204">
        <v>1026</v>
      </c>
      <c r="H14" s="423"/>
      <c r="I14" s="9" t="s">
        <v>9</v>
      </c>
      <c r="J14" s="14"/>
      <c r="K14" s="15"/>
      <c r="L14" s="258">
        <v>205</v>
      </c>
      <c r="M14" s="190"/>
      <c r="N14" s="258">
        <v>615</v>
      </c>
      <c r="O14" s="190"/>
      <c r="P14" s="214">
        <v>206</v>
      </c>
      <c r="Q14" s="362">
        <v>910</v>
      </c>
      <c r="R14" s="116"/>
      <c r="S14" s="117"/>
      <c r="T14" s="59" t="s">
        <v>244</v>
      </c>
      <c r="U14" s="145">
        <f>(P13/P14*100)</f>
        <v>100</v>
      </c>
      <c r="V14" s="444"/>
      <c r="W14" s="95" t="s">
        <v>9</v>
      </c>
      <c r="X14" s="166">
        <f t="shared" si="0"/>
        <v>910</v>
      </c>
      <c r="Y14" s="506"/>
    </row>
    <row r="15" spans="1:25" ht="30.75" customHeight="1" x14ac:dyDescent="0.25">
      <c r="A15" s="516">
        <v>5</v>
      </c>
      <c r="B15" s="511" t="s">
        <v>69</v>
      </c>
      <c r="C15" s="525" t="s">
        <v>44</v>
      </c>
      <c r="D15" s="516" t="s">
        <v>15</v>
      </c>
      <c r="E15" s="511" t="s">
        <v>67</v>
      </c>
      <c r="F15" s="3" t="s">
        <v>8</v>
      </c>
      <c r="G15" s="204">
        <v>2052</v>
      </c>
      <c r="H15" s="430">
        <v>33.36</v>
      </c>
      <c r="I15" s="3" t="s">
        <v>8</v>
      </c>
      <c r="J15" s="12"/>
      <c r="K15" s="13"/>
      <c r="L15" s="259">
        <v>410</v>
      </c>
      <c r="M15" s="361"/>
      <c r="N15" s="259">
        <v>1231</v>
      </c>
      <c r="O15" s="361"/>
      <c r="P15" s="364">
        <v>411</v>
      </c>
      <c r="Q15" s="360">
        <v>1820</v>
      </c>
      <c r="R15" s="114"/>
      <c r="S15" s="115"/>
      <c r="T15" s="57" t="s">
        <v>243</v>
      </c>
      <c r="U15" s="144">
        <f>(Q15/Q16)*100</f>
        <v>33.333333333333329</v>
      </c>
      <c r="V15" s="442">
        <f>+U15*100/U16</f>
        <v>99.756690997566906</v>
      </c>
      <c r="W15" s="96" t="s">
        <v>8</v>
      </c>
      <c r="X15" s="167">
        <f t="shared" si="0"/>
        <v>1820</v>
      </c>
      <c r="Y15" s="505">
        <f>X15/X16*100</f>
        <v>33.333333333333329</v>
      </c>
    </row>
    <row r="16" spans="1:25" ht="30.75" customHeight="1" thickBot="1" x14ac:dyDescent="0.3">
      <c r="A16" s="517"/>
      <c r="B16" s="515"/>
      <c r="C16" s="526"/>
      <c r="D16" s="517"/>
      <c r="E16" s="515"/>
      <c r="F16" s="3" t="s">
        <v>9</v>
      </c>
      <c r="G16" s="204">
        <v>6150</v>
      </c>
      <c r="H16" s="423"/>
      <c r="I16" s="9" t="s">
        <v>9</v>
      </c>
      <c r="J16" s="14"/>
      <c r="K16" s="15"/>
      <c r="L16" s="258">
        <v>1230</v>
      </c>
      <c r="M16" s="190"/>
      <c r="N16" s="258">
        <v>3690</v>
      </c>
      <c r="O16" s="190"/>
      <c r="P16" s="214">
        <v>1230</v>
      </c>
      <c r="Q16" s="362">
        <v>5460</v>
      </c>
      <c r="R16" s="116"/>
      <c r="S16" s="117"/>
      <c r="T16" s="59" t="s">
        <v>244</v>
      </c>
      <c r="U16" s="145">
        <f>(P15/P16*100)</f>
        <v>33.414634146341463</v>
      </c>
      <c r="V16" s="444"/>
      <c r="W16" s="95" t="s">
        <v>9</v>
      </c>
      <c r="X16" s="166">
        <f t="shared" si="0"/>
        <v>5460</v>
      </c>
      <c r="Y16" s="506"/>
    </row>
    <row r="17" spans="1:25" ht="23.25" customHeight="1" x14ac:dyDescent="0.25">
      <c r="A17" s="516">
        <v>6</v>
      </c>
      <c r="B17" s="511" t="s">
        <v>68</v>
      </c>
      <c r="C17" s="518" t="s">
        <v>46</v>
      </c>
      <c r="D17" s="467" t="s">
        <v>15</v>
      </c>
      <c r="E17" s="511" t="s">
        <v>66</v>
      </c>
      <c r="F17" s="3" t="s">
        <v>8</v>
      </c>
      <c r="G17" s="204">
        <v>102</v>
      </c>
      <c r="H17" s="430">
        <v>9.94</v>
      </c>
      <c r="I17" s="3" t="s">
        <v>8</v>
      </c>
      <c r="J17" s="12"/>
      <c r="K17" s="13"/>
      <c r="L17" s="259">
        <v>20</v>
      </c>
      <c r="M17" s="361"/>
      <c r="N17" s="259">
        <v>61</v>
      </c>
      <c r="O17" s="361"/>
      <c r="P17" s="364">
        <v>21</v>
      </c>
      <c r="Q17" s="360">
        <v>21</v>
      </c>
      <c r="R17" s="114"/>
      <c r="S17" s="115"/>
      <c r="T17" s="57" t="s">
        <v>243</v>
      </c>
      <c r="U17" s="144">
        <f>(Q17/Q18)*100</f>
        <v>2.3076923076923079</v>
      </c>
      <c r="V17" s="442">
        <f>+U17*100/U18</f>
        <v>22.637362637362642</v>
      </c>
      <c r="W17" s="96" t="s">
        <v>8</v>
      </c>
      <c r="X17" s="167">
        <f t="shared" si="0"/>
        <v>21</v>
      </c>
      <c r="Y17" s="512">
        <f>X17/X18*100</f>
        <v>2.3076923076923079</v>
      </c>
    </row>
    <row r="18" spans="1:25" ht="23.25" customHeight="1" thickBot="1" x14ac:dyDescent="0.3">
      <c r="A18" s="522"/>
      <c r="B18" s="497"/>
      <c r="C18" s="519"/>
      <c r="D18" s="468"/>
      <c r="E18" s="497"/>
      <c r="F18" s="2" t="s">
        <v>9</v>
      </c>
      <c r="G18" s="172">
        <v>1026</v>
      </c>
      <c r="H18" s="406"/>
      <c r="I18" s="2" t="s">
        <v>9</v>
      </c>
      <c r="J18" s="18"/>
      <c r="K18" s="19"/>
      <c r="L18" s="182">
        <v>205</v>
      </c>
      <c r="M18" s="184"/>
      <c r="N18" s="182">
        <v>615</v>
      </c>
      <c r="O18" s="184"/>
      <c r="P18" s="213">
        <v>206</v>
      </c>
      <c r="Q18" s="359">
        <v>910</v>
      </c>
      <c r="R18" s="118"/>
      <c r="S18" s="119"/>
      <c r="T18" s="59" t="s">
        <v>244</v>
      </c>
      <c r="U18" s="145">
        <f>(P17/P18*100)</f>
        <v>10.194174757281553</v>
      </c>
      <c r="V18" s="444"/>
      <c r="W18" s="94" t="s">
        <v>9</v>
      </c>
      <c r="X18" s="165">
        <f t="shared" si="0"/>
        <v>910</v>
      </c>
      <c r="Y18" s="513"/>
    </row>
    <row r="19" spans="1:25" ht="26.25" customHeight="1" x14ac:dyDescent="0.25">
      <c r="A19" s="475">
        <v>7</v>
      </c>
      <c r="B19" s="496" t="s">
        <v>71</v>
      </c>
      <c r="C19" s="523" t="s">
        <v>51</v>
      </c>
      <c r="D19" s="475" t="s">
        <v>36</v>
      </c>
      <c r="E19" s="496" t="s">
        <v>101</v>
      </c>
      <c r="F19" s="1" t="s">
        <v>8</v>
      </c>
      <c r="G19" s="171">
        <v>7980</v>
      </c>
      <c r="H19" s="405">
        <v>20.58</v>
      </c>
      <c r="I19" s="1" t="s">
        <v>8</v>
      </c>
      <c r="J19" s="84"/>
      <c r="K19" s="85"/>
      <c r="L19" s="178">
        <v>1596</v>
      </c>
      <c r="M19" s="180"/>
      <c r="N19" s="178"/>
      <c r="O19" s="180"/>
      <c r="P19" s="212">
        <v>6384</v>
      </c>
      <c r="Q19" s="363">
        <v>6270</v>
      </c>
      <c r="R19" s="120"/>
      <c r="S19" s="121"/>
      <c r="T19" s="57" t="s">
        <v>243</v>
      </c>
      <c r="U19" s="144">
        <f>(Q19/Q20)*100</f>
        <v>18.677390527256481</v>
      </c>
      <c r="V19" s="442">
        <f>+U19*100/U20</f>
        <v>90.718753989531493</v>
      </c>
      <c r="W19" s="92" t="s">
        <v>8</v>
      </c>
      <c r="X19" s="164">
        <f t="shared" si="0"/>
        <v>6270</v>
      </c>
      <c r="Y19" s="505">
        <f>X19/X20*100</f>
        <v>18.677390527256481</v>
      </c>
    </row>
    <row r="20" spans="1:25" ht="26.25" customHeight="1" thickBot="1" x14ac:dyDescent="0.3">
      <c r="A20" s="467"/>
      <c r="B20" s="515"/>
      <c r="C20" s="524"/>
      <c r="D20" s="467"/>
      <c r="E20" s="515"/>
      <c r="F20" s="3" t="s">
        <v>9</v>
      </c>
      <c r="G20" s="204">
        <v>38760</v>
      </c>
      <c r="H20" s="423"/>
      <c r="I20" s="9" t="s">
        <v>9</v>
      </c>
      <c r="J20" s="14"/>
      <c r="K20" s="15"/>
      <c r="L20" s="258">
        <v>7752</v>
      </c>
      <c r="M20" s="190"/>
      <c r="N20" s="258"/>
      <c r="O20" s="190"/>
      <c r="P20" s="214">
        <v>31008</v>
      </c>
      <c r="Q20" s="362">
        <v>33570</v>
      </c>
      <c r="R20" s="116"/>
      <c r="S20" s="117"/>
      <c r="T20" s="59" t="s">
        <v>244</v>
      </c>
      <c r="U20" s="145">
        <f>(P19/P20*100)</f>
        <v>20.588235294117645</v>
      </c>
      <c r="V20" s="444"/>
      <c r="W20" s="95" t="s">
        <v>9</v>
      </c>
      <c r="X20" s="166">
        <f t="shared" si="0"/>
        <v>33570</v>
      </c>
      <c r="Y20" s="506"/>
    </row>
    <row r="21" spans="1:25" ht="24" customHeight="1" x14ac:dyDescent="0.25">
      <c r="A21" s="467">
        <v>8</v>
      </c>
      <c r="B21" s="511" t="s">
        <v>76</v>
      </c>
      <c r="C21" s="518" t="s">
        <v>52</v>
      </c>
      <c r="D21" s="467" t="s">
        <v>15</v>
      </c>
      <c r="E21" s="511" t="s">
        <v>77</v>
      </c>
      <c r="F21" s="3" t="s">
        <v>8</v>
      </c>
      <c r="G21" s="204">
        <v>266</v>
      </c>
      <c r="H21" s="430">
        <v>100</v>
      </c>
      <c r="I21" s="3" t="s">
        <v>8</v>
      </c>
      <c r="J21" s="12"/>
      <c r="K21" s="13"/>
      <c r="L21" s="259">
        <v>53</v>
      </c>
      <c r="M21" s="361"/>
      <c r="N21" s="259">
        <v>159</v>
      </c>
      <c r="O21" s="361"/>
      <c r="P21" s="364">
        <v>54</v>
      </c>
      <c r="Q21" s="360">
        <v>236</v>
      </c>
      <c r="R21" s="114"/>
      <c r="S21" s="115"/>
      <c r="T21" s="57" t="s">
        <v>243</v>
      </c>
      <c r="U21" s="144">
        <f>(Q21/Q22)*100</f>
        <v>112.91866028708132</v>
      </c>
      <c r="V21" s="442">
        <f>+U21*100/U22</f>
        <v>112.91866028708132</v>
      </c>
      <c r="W21" s="96" t="s">
        <v>8</v>
      </c>
      <c r="X21" s="167">
        <f t="shared" si="0"/>
        <v>236</v>
      </c>
      <c r="Y21" s="505">
        <f>X21/X22*100</f>
        <v>112.91866028708132</v>
      </c>
    </row>
    <row r="22" spans="1:25" ht="30.75" customHeight="1" thickBot="1" x14ac:dyDescent="0.3">
      <c r="A22" s="467"/>
      <c r="B22" s="515"/>
      <c r="C22" s="518"/>
      <c r="D22" s="467"/>
      <c r="E22" s="515"/>
      <c r="F22" s="3" t="s">
        <v>9</v>
      </c>
      <c r="G22" s="204">
        <v>266</v>
      </c>
      <c r="H22" s="423"/>
      <c r="I22" s="9" t="s">
        <v>9</v>
      </c>
      <c r="J22" s="14"/>
      <c r="K22" s="15"/>
      <c r="L22" s="258">
        <v>53</v>
      </c>
      <c r="M22" s="190"/>
      <c r="N22" s="258">
        <v>159</v>
      </c>
      <c r="O22" s="190"/>
      <c r="P22" s="214">
        <v>54</v>
      </c>
      <c r="Q22" s="362">
        <v>209</v>
      </c>
      <c r="R22" s="116"/>
      <c r="S22" s="117"/>
      <c r="T22" s="59" t="s">
        <v>244</v>
      </c>
      <c r="U22" s="145">
        <f>(P21/P22*100)</f>
        <v>100</v>
      </c>
      <c r="V22" s="444"/>
      <c r="W22" s="95" t="s">
        <v>9</v>
      </c>
      <c r="X22" s="169">
        <f t="shared" si="0"/>
        <v>209</v>
      </c>
      <c r="Y22" s="506"/>
    </row>
    <row r="23" spans="1:25" ht="30.75" customHeight="1" x14ac:dyDescent="0.25">
      <c r="A23" s="467">
        <v>9</v>
      </c>
      <c r="B23" s="511" t="s">
        <v>74</v>
      </c>
      <c r="C23" s="518" t="s">
        <v>54</v>
      </c>
      <c r="D23" s="467" t="s">
        <v>15</v>
      </c>
      <c r="E23" s="511" t="s">
        <v>75</v>
      </c>
      <c r="F23" s="3" t="s">
        <v>8</v>
      </c>
      <c r="G23" s="204">
        <v>228</v>
      </c>
      <c r="H23" s="430">
        <v>14.28</v>
      </c>
      <c r="I23" s="3" t="s">
        <v>8</v>
      </c>
      <c r="J23" s="12"/>
      <c r="K23" s="13"/>
      <c r="L23" s="259">
        <v>45</v>
      </c>
      <c r="M23" s="361"/>
      <c r="N23" s="259">
        <v>137</v>
      </c>
      <c r="O23" s="361"/>
      <c r="P23" s="364">
        <v>46</v>
      </c>
      <c r="Q23" s="360">
        <v>418</v>
      </c>
      <c r="R23" s="114"/>
      <c r="S23" s="115"/>
      <c r="T23" s="57" t="s">
        <v>243</v>
      </c>
      <c r="U23" s="144">
        <f>(Q23/Q24)*100</f>
        <v>33.333333333333329</v>
      </c>
      <c r="V23" s="442">
        <f>+U23*100/U24</f>
        <v>231.8840579710145</v>
      </c>
      <c r="W23" s="96" t="s">
        <v>8</v>
      </c>
      <c r="X23" s="168">
        <f t="shared" si="0"/>
        <v>418</v>
      </c>
      <c r="Y23" s="520">
        <f>X23/X24*100</f>
        <v>33.333333333333329</v>
      </c>
    </row>
    <row r="24" spans="1:25" ht="30.75" customHeight="1" thickBot="1" x14ac:dyDescent="0.3">
      <c r="A24" s="467"/>
      <c r="B24" s="515"/>
      <c r="C24" s="518"/>
      <c r="D24" s="467"/>
      <c r="E24" s="515"/>
      <c r="F24" s="3" t="s">
        <v>9</v>
      </c>
      <c r="G24" s="204">
        <v>1596</v>
      </c>
      <c r="H24" s="423"/>
      <c r="I24" s="9" t="s">
        <v>9</v>
      </c>
      <c r="J24" s="14"/>
      <c r="K24" s="15"/>
      <c r="L24" s="258">
        <v>319</v>
      </c>
      <c r="M24" s="190"/>
      <c r="N24" s="258">
        <v>957</v>
      </c>
      <c r="O24" s="190"/>
      <c r="P24" s="214">
        <v>320</v>
      </c>
      <c r="Q24" s="362">
        <v>1254</v>
      </c>
      <c r="R24" s="116"/>
      <c r="S24" s="117"/>
      <c r="T24" s="59" t="s">
        <v>244</v>
      </c>
      <c r="U24" s="145">
        <f>(P23/P24*100)</f>
        <v>14.374999999999998</v>
      </c>
      <c r="V24" s="444"/>
      <c r="W24" s="95" t="s">
        <v>9</v>
      </c>
      <c r="X24" s="169">
        <f t="shared" si="0"/>
        <v>1254</v>
      </c>
      <c r="Y24" s="521"/>
    </row>
    <row r="25" spans="1:25" ht="25.5" customHeight="1" x14ac:dyDescent="0.25">
      <c r="A25" s="467">
        <v>10</v>
      </c>
      <c r="B25" s="511" t="s">
        <v>72</v>
      </c>
      <c r="C25" s="518" t="s">
        <v>55</v>
      </c>
      <c r="D25" s="467" t="s">
        <v>15</v>
      </c>
      <c r="E25" s="511" t="s">
        <v>73</v>
      </c>
      <c r="F25" s="3" t="s">
        <v>8</v>
      </c>
      <c r="G25" s="204">
        <v>26</v>
      </c>
      <c r="H25" s="430">
        <v>10</v>
      </c>
      <c r="I25" s="3" t="s">
        <v>8</v>
      </c>
      <c r="J25" s="12"/>
      <c r="K25" s="13"/>
      <c r="L25" s="259">
        <v>5</v>
      </c>
      <c r="M25" s="361"/>
      <c r="N25" s="259">
        <v>15</v>
      </c>
      <c r="O25" s="361"/>
      <c r="P25" s="364">
        <v>6</v>
      </c>
      <c r="Q25" s="360">
        <v>6</v>
      </c>
      <c r="R25" s="114"/>
      <c r="S25" s="115"/>
      <c r="T25" s="81" t="s">
        <v>243</v>
      </c>
      <c r="U25" s="146">
        <f>(Q25/Q26)*100</f>
        <v>2.5423728813559325</v>
      </c>
      <c r="V25" s="507">
        <f>+U25*100/U26</f>
        <v>22.881355932203395</v>
      </c>
      <c r="W25" s="96" t="s">
        <v>8</v>
      </c>
      <c r="X25" s="168">
        <f t="shared" si="0"/>
        <v>6</v>
      </c>
      <c r="Y25" s="512">
        <f>X25/X26*100</f>
        <v>2.5423728813559325</v>
      </c>
    </row>
    <row r="26" spans="1:25" ht="24" customHeight="1" thickBot="1" x14ac:dyDescent="0.3">
      <c r="A26" s="468"/>
      <c r="B26" s="497"/>
      <c r="C26" s="519"/>
      <c r="D26" s="468"/>
      <c r="E26" s="497"/>
      <c r="F26" s="2" t="s">
        <v>9</v>
      </c>
      <c r="G26" s="172">
        <v>266</v>
      </c>
      <c r="H26" s="406"/>
      <c r="I26" s="2" t="s">
        <v>9</v>
      </c>
      <c r="J26" s="18"/>
      <c r="K26" s="19"/>
      <c r="L26" s="182">
        <v>53</v>
      </c>
      <c r="M26" s="184"/>
      <c r="N26" s="182">
        <v>159</v>
      </c>
      <c r="O26" s="184"/>
      <c r="P26" s="213">
        <v>54</v>
      </c>
      <c r="Q26" s="359">
        <v>236</v>
      </c>
      <c r="R26" s="118"/>
      <c r="S26" s="119"/>
      <c r="T26" s="59" t="s">
        <v>244</v>
      </c>
      <c r="U26" s="145">
        <f>(P25/P26*100)</f>
        <v>11.111111111111111</v>
      </c>
      <c r="V26" s="508"/>
      <c r="W26" s="94" t="s">
        <v>9</v>
      </c>
      <c r="X26" s="165">
        <f t="shared" si="0"/>
        <v>236</v>
      </c>
      <c r="Y26" s="513"/>
    </row>
    <row r="27" spans="1:25" ht="41.25" customHeight="1" x14ac:dyDescent="0.25">
      <c r="A27" t="s">
        <v>225</v>
      </c>
      <c r="B27" s="498" t="s">
        <v>275</v>
      </c>
      <c r="C27" s="498"/>
      <c r="D27" s="498"/>
      <c r="E27" s="498"/>
      <c r="F27" s="498"/>
      <c r="G27" s="498"/>
      <c r="H27" s="498"/>
      <c r="I27" s="498"/>
      <c r="J27" s="498"/>
      <c r="K27" s="498"/>
      <c r="L27" s="498"/>
      <c r="M27" s="498"/>
      <c r="N27" s="498"/>
      <c r="O27" s="498"/>
      <c r="P27" s="498"/>
      <c r="Q27" s="498"/>
      <c r="R27" s="498"/>
      <c r="S27" s="498"/>
      <c r="T27" s="498"/>
    </row>
    <row r="28" spans="1:25" ht="26.25" customHeight="1" x14ac:dyDescent="0.25"/>
    <row r="29" spans="1:25" ht="25.5" customHeight="1" x14ac:dyDescent="0.25"/>
    <row r="30" spans="1:25" ht="27" customHeight="1" x14ac:dyDescent="0.25"/>
    <row r="33" spans="5:16" ht="18.75" x14ac:dyDescent="0.3">
      <c r="E33" s="251" t="s">
        <v>261</v>
      </c>
      <c r="F33" s="252"/>
      <c r="G33" s="252"/>
      <c r="H33" s="252"/>
      <c r="I33" s="252"/>
      <c r="J33" s="252"/>
      <c r="L33" s="252"/>
      <c r="P33" s="251" t="s">
        <v>264</v>
      </c>
    </row>
    <row r="34" spans="5:16" ht="18.75" x14ac:dyDescent="0.3">
      <c r="E34" s="251"/>
      <c r="F34" s="252"/>
      <c r="G34" s="252"/>
      <c r="H34" s="252"/>
      <c r="I34" s="252"/>
      <c r="J34" s="252"/>
      <c r="L34" s="252"/>
      <c r="P34" s="251"/>
    </row>
    <row r="35" spans="5:16" ht="18.75" x14ac:dyDescent="0.3">
      <c r="E35" s="251"/>
      <c r="F35" s="252"/>
      <c r="G35" s="252"/>
      <c r="H35" s="252"/>
      <c r="I35" s="252"/>
      <c r="J35" s="252"/>
      <c r="L35" s="252"/>
      <c r="P35" s="251"/>
    </row>
    <row r="36" spans="5:16" ht="18.75" x14ac:dyDescent="0.3">
      <c r="E36" s="252"/>
      <c r="F36" s="252"/>
      <c r="G36" s="252"/>
      <c r="H36" s="252"/>
      <c r="I36" s="252"/>
      <c r="J36" s="252"/>
      <c r="L36" s="252"/>
      <c r="P36" s="251"/>
    </row>
    <row r="37" spans="5:16" ht="18.75" x14ac:dyDescent="0.3">
      <c r="E37" s="251" t="s">
        <v>262</v>
      </c>
      <c r="F37" s="252"/>
      <c r="G37" s="252"/>
      <c r="H37" s="252"/>
      <c r="I37" s="252"/>
      <c r="J37" s="252"/>
      <c r="L37" s="252"/>
      <c r="P37" s="251" t="s">
        <v>265</v>
      </c>
    </row>
    <row r="38" spans="5:16" ht="18.75" x14ac:dyDescent="0.3">
      <c r="E38" s="251" t="s">
        <v>263</v>
      </c>
      <c r="F38" s="252"/>
      <c r="G38" s="252"/>
      <c r="H38" s="252"/>
      <c r="I38" s="252"/>
      <c r="J38" s="252"/>
      <c r="L38" s="252"/>
      <c r="P38" s="251" t="s">
        <v>266</v>
      </c>
    </row>
  </sheetData>
  <mergeCells count="99">
    <mergeCell ref="Y9:Y10"/>
    <mergeCell ref="Y13:Y14"/>
    <mergeCell ref="Y15:Y16"/>
    <mergeCell ref="R5:S6"/>
    <mergeCell ref="T5:Y5"/>
    <mergeCell ref="T6:U6"/>
    <mergeCell ref="W6:X6"/>
    <mergeCell ref="R7:S8"/>
    <mergeCell ref="V7:V8"/>
    <mergeCell ref="Y7:Y8"/>
    <mergeCell ref="I5:Q5"/>
    <mergeCell ref="A5:A6"/>
    <mergeCell ref="B5:B6"/>
    <mergeCell ref="C5:C6"/>
    <mergeCell ref="D5:D6"/>
    <mergeCell ref="E5:E6"/>
    <mergeCell ref="F5:H6"/>
    <mergeCell ref="A23:A24"/>
    <mergeCell ref="B23:B24"/>
    <mergeCell ref="C23:C24"/>
    <mergeCell ref="D23:D24"/>
    <mergeCell ref="E23:E24"/>
    <mergeCell ref="A21:A22"/>
    <mergeCell ref="B21:B22"/>
    <mergeCell ref="C21:C22"/>
    <mergeCell ref="D21:D22"/>
    <mergeCell ref="E21:E22"/>
    <mergeCell ref="A19:A20"/>
    <mergeCell ref="B19:B20"/>
    <mergeCell ref="C19:C20"/>
    <mergeCell ref="D19:D20"/>
    <mergeCell ref="E19:E20"/>
    <mergeCell ref="A25:A26"/>
    <mergeCell ref="B25:B26"/>
    <mergeCell ref="C25:C26"/>
    <mergeCell ref="D25:D26"/>
    <mergeCell ref="E25:E26"/>
    <mergeCell ref="A17:A18"/>
    <mergeCell ref="A15:A16"/>
    <mergeCell ref="A11:A12"/>
    <mergeCell ref="B11:B12"/>
    <mergeCell ref="C11:C12"/>
    <mergeCell ref="B15:B16"/>
    <mergeCell ref="C15:C16"/>
    <mergeCell ref="B13:B14"/>
    <mergeCell ref="C13:C14"/>
    <mergeCell ref="A13:A14"/>
    <mergeCell ref="Y21:Y22"/>
    <mergeCell ref="Y23:Y24"/>
    <mergeCell ref="Y25:Y26"/>
    <mergeCell ref="V11:V12"/>
    <mergeCell ref="D13:D14"/>
    <mergeCell ref="E13:E14"/>
    <mergeCell ref="Y11:Y12"/>
    <mergeCell ref="V13:V14"/>
    <mergeCell ref="V25:V26"/>
    <mergeCell ref="R11:S12"/>
    <mergeCell ref="D17:D18"/>
    <mergeCell ref="E17:E18"/>
    <mergeCell ref="H25:H26"/>
    <mergeCell ref="H19:H20"/>
    <mergeCell ref="H21:H22"/>
    <mergeCell ref="H23:H24"/>
    <mergeCell ref="V15:V16"/>
    <mergeCell ref="V17:V18"/>
    <mergeCell ref="V21:V22"/>
    <mergeCell ref="V23:V24"/>
    <mergeCell ref="D11:D12"/>
    <mergeCell ref="E11:E12"/>
    <mergeCell ref="H17:H18"/>
    <mergeCell ref="H11:H12"/>
    <mergeCell ref="A4:Y4"/>
    <mergeCell ref="A3:Y3"/>
    <mergeCell ref="A2:Y2"/>
    <mergeCell ref="A1:Y1"/>
    <mergeCell ref="V19:V20"/>
    <mergeCell ref="Y19:Y20"/>
    <mergeCell ref="A7:A8"/>
    <mergeCell ref="A9:A10"/>
    <mergeCell ref="B9:B10"/>
    <mergeCell ref="Y17:Y18"/>
    <mergeCell ref="C7:C8"/>
    <mergeCell ref="R9:S10"/>
    <mergeCell ref="V9:V10"/>
    <mergeCell ref="C9:C10"/>
    <mergeCell ref="D9:D10"/>
    <mergeCell ref="D7:D8"/>
    <mergeCell ref="H7:H8"/>
    <mergeCell ref="H9:H10"/>
    <mergeCell ref="E9:E10"/>
    <mergeCell ref="B7:B8"/>
    <mergeCell ref="B27:T27"/>
    <mergeCell ref="E7:E8"/>
    <mergeCell ref="H13:H14"/>
    <mergeCell ref="H15:H16"/>
    <mergeCell ref="D15:D16"/>
    <mergeCell ref="E15:E16"/>
    <mergeCell ref="B17:B18"/>
    <mergeCell ref="C17:C18"/>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topLeftCell="C1" zoomScale="85" zoomScaleNormal="85" workbookViewId="0">
      <selection activeCell="Z11" sqref="Z11"/>
    </sheetView>
  </sheetViews>
  <sheetFormatPr baseColWidth="10" defaultColWidth="9.140625" defaultRowHeight="15" x14ac:dyDescent="0.25"/>
  <cols>
    <col min="1" max="1" width="4.140625" bestFit="1" customWidth="1"/>
    <col min="2" max="2" width="49.140625" bestFit="1" customWidth="1"/>
    <col min="3" max="3" width="11.28515625" customWidth="1"/>
    <col min="4" max="4" width="10.5703125" bestFit="1" customWidth="1"/>
    <col min="5" max="5" width="54.28515625" customWidth="1"/>
    <col min="6" max="6" width="2.42578125" bestFit="1" customWidth="1"/>
    <col min="7" max="7" width="9.28515625" bestFit="1" customWidth="1"/>
    <col min="8" max="8" width="7.140625" bestFit="1" customWidth="1"/>
    <col min="9" max="9" width="2.42578125" bestFit="1" customWidth="1"/>
    <col min="10" max="10" width="2.140625" bestFit="1" customWidth="1"/>
    <col min="11" max="11" width="2.28515625" bestFit="1" customWidth="1"/>
    <col min="12" max="12" width="9.140625" style="170"/>
    <col min="13" max="13" width="2.28515625" style="170" bestFit="1" customWidth="1"/>
    <col min="14" max="14" width="9.140625" style="170"/>
    <col min="15" max="15" width="2.28515625" style="170" bestFit="1" customWidth="1"/>
    <col min="16" max="16" width="9.140625" style="170"/>
    <col min="17" max="17" width="9.5703125" style="357" customWidth="1"/>
    <col min="18" max="18" width="3.42578125" hidden="1" customWidth="1"/>
    <col min="19" max="19" width="10.5703125" hidden="1" customWidth="1"/>
    <col min="20" max="20" width="17.5703125" bestFit="1" customWidth="1"/>
    <col min="21" max="21" width="11.28515625" customWidth="1"/>
    <col min="22" max="22" width="12.7109375" customWidth="1"/>
    <col min="23" max="23" width="3.42578125" customWidth="1"/>
    <col min="24" max="24" width="11.85546875" style="170" customWidth="1"/>
    <col min="25" max="25" width="12.28515625" customWidth="1"/>
  </cols>
  <sheetData>
    <row r="1" spans="1:25" ht="21" x14ac:dyDescent="0.35">
      <c r="A1" s="529" t="s">
        <v>31</v>
      </c>
      <c r="B1" s="530"/>
      <c r="C1" s="530"/>
      <c r="D1" s="530"/>
      <c r="E1" s="530"/>
      <c r="F1" s="530"/>
      <c r="G1" s="530"/>
      <c r="H1" s="530"/>
      <c r="I1" s="530"/>
      <c r="J1" s="530"/>
      <c r="K1" s="530"/>
      <c r="L1" s="530"/>
      <c r="M1" s="530"/>
      <c r="N1" s="530"/>
      <c r="O1" s="530"/>
      <c r="P1" s="530"/>
      <c r="Q1" s="530"/>
      <c r="R1" s="530"/>
      <c r="S1" s="530"/>
      <c r="T1" s="530"/>
      <c r="U1" s="530"/>
      <c r="V1" s="530"/>
      <c r="W1" s="530"/>
      <c r="X1" s="530"/>
      <c r="Y1" s="531"/>
    </row>
    <row r="2" spans="1:25" x14ac:dyDescent="0.25">
      <c r="A2" s="376" t="s">
        <v>224</v>
      </c>
      <c r="B2" s="377"/>
      <c r="C2" s="377"/>
      <c r="D2" s="377"/>
      <c r="E2" s="377"/>
      <c r="F2" s="377"/>
      <c r="G2" s="377"/>
      <c r="H2" s="377"/>
      <c r="I2" s="377"/>
      <c r="J2" s="377"/>
      <c r="K2" s="377"/>
      <c r="L2" s="377"/>
      <c r="M2" s="377"/>
      <c r="N2" s="377"/>
      <c r="O2" s="377"/>
      <c r="P2" s="377"/>
      <c r="Q2" s="377"/>
      <c r="R2" s="377"/>
      <c r="S2" s="377"/>
      <c r="T2" s="377"/>
      <c r="U2" s="377"/>
      <c r="V2" s="377"/>
      <c r="W2" s="377"/>
      <c r="X2" s="377"/>
      <c r="Y2" s="378"/>
    </row>
    <row r="3" spans="1:25" ht="15.75" x14ac:dyDescent="0.25">
      <c r="A3" s="502" t="s">
        <v>82</v>
      </c>
      <c r="B3" s="503"/>
      <c r="C3" s="503"/>
      <c r="D3" s="503"/>
      <c r="E3" s="503"/>
      <c r="F3" s="503"/>
      <c r="G3" s="503"/>
      <c r="H3" s="503"/>
      <c r="I3" s="503"/>
      <c r="J3" s="503"/>
      <c r="K3" s="503"/>
      <c r="L3" s="503"/>
      <c r="M3" s="503"/>
      <c r="N3" s="503"/>
      <c r="O3" s="503"/>
      <c r="P3" s="503"/>
      <c r="Q3" s="503"/>
      <c r="R3" s="503"/>
      <c r="S3" s="503"/>
      <c r="T3" s="503"/>
      <c r="U3" s="503"/>
      <c r="V3" s="503"/>
      <c r="W3" s="503"/>
      <c r="X3" s="503"/>
      <c r="Y3" s="504"/>
    </row>
    <row r="4" spans="1:25" ht="15.75" thickBot="1" x14ac:dyDescent="0.3">
      <c r="A4" s="499" t="s">
        <v>80</v>
      </c>
      <c r="B4" s="500"/>
      <c r="C4" s="500"/>
      <c r="D4" s="500"/>
      <c r="E4" s="500"/>
      <c r="F4" s="500"/>
      <c r="G4" s="500"/>
      <c r="H4" s="500"/>
      <c r="I4" s="500"/>
      <c r="J4" s="500"/>
      <c r="K4" s="500"/>
      <c r="L4" s="500"/>
      <c r="M4" s="500"/>
      <c r="N4" s="500"/>
      <c r="O4" s="500"/>
      <c r="P4" s="500"/>
      <c r="Q4" s="500"/>
      <c r="R4" s="500"/>
      <c r="S4" s="500"/>
      <c r="T4" s="500"/>
      <c r="U4" s="500"/>
      <c r="V4" s="500"/>
      <c r="W4" s="500"/>
      <c r="X4" s="500"/>
      <c r="Y4" s="501"/>
    </row>
    <row r="5" spans="1:25" x14ac:dyDescent="0.25">
      <c r="A5" s="385" t="s">
        <v>0</v>
      </c>
      <c r="B5" s="387" t="s">
        <v>1</v>
      </c>
      <c r="C5" s="387" t="s">
        <v>33</v>
      </c>
      <c r="D5" s="387" t="s">
        <v>2</v>
      </c>
      <c r="E5" s="387" t="s">
        <v>3</v>
      </c>
      <c r="F5" s="382" t="s">
        <v>4</v>
      </c>
      <c r="G5" s="383"/>
      <c r="H5" s="389"/>
      <c r="I5" s="382" t="s">
        <v>218</v>
      </c>
      <c r="J5" s="383"/>
      <c r="K5" s="383"/>
      <c r="L5" s="383"/>
      <c r="M5" s="383"/>
      <c r="N5" s="383"/>
      <c r="O5" s="383"/>
      <c r="P5" s="383"/>
      <c r="Q5" s="384"/>
      <c r="R5" s="403" t="s">
        <v>245</v>
      </c>
      <c r="S5" s="384"/>
      <c r="T5" s="393" t="s">
        <v>241</v>
      </c>
      <c r="U5" s="394"/>
      <c r="V5" s="394"/>
      <c r="W5" s="394"/>
      <c r="X5" s="394"/>
      <c r="Y5" s="395"/>
    </row>
    <row r="6" spans="1:25" ht="45" customHeight="1" thickBot="1" x14ac:dyDescent="0.3">
      <c r="A6" s="386"/>
      <c r="B6" s="388"/>
      <c r="C6" s="388"/>
      <c r="D6" s="388"/>
      <c r="E6" s="388"/>
      <c r="F6" s="390"/>
      <c r="G6" s="391"/>
      <c r="H6" s="392"/>
      <c r="I6" s="5"/>
      <c r="J6" s="350" t="s">
        <v>219</v>
      </c>
      <c r="K6" s="350" t="s">
        <v>220</v>
      </c>
      <c r="L6" s="211" t="s">
        <v>219</v>
      </c>
      <c r="M6" s="211" t="s">
        <v>220</v>
      </c>
      <c r="N6" s="211" t="s">
        <v>219</v>
      </c>
      <c r="O6" s="211" t="s">
        <v>220</v>
      </c>
      <c r="P6" s="211" t="s">
        <v>219</v>
      </c>
      <c r="Q6" s="336" t="s">
        <v>220</v>
      </c>
      <c r="R6" s="404"/>
      <c r="S6" s="391"/>
      <c r="T6" s="396" t="s">
        <v>242</v>
      </c>
      <c r="U6" s="397"/>
      <c r="V6" s="351" t="s">
        <v>247</v>
      </c>
      <c r="W6" s="398" t="s">
        <v>248</v>
      </c>
      <c r="X6" s="399"/>
      <c r="Y6" s="80" t="s">
        <v>249</v>
      </c>
    </row>
    <row r="7" spans="1:25" ht="24.75" customHeight="1" x14ac:dyDescent="0.25">
      <c r="A7" s="475">
        <v>1</v>
      </c>
      <c r="B7" s="496" t="s">
        <v>83</v>
      </c>
      <c r="C7" s="477" t="s">
        <v>34</v>
      </c>
      <c r="D7" s="428" t="s">
        <v>7</v>
      </c>
      <c r="E7" s="494" t="s">
        <v>84</v>
      </c>
      <c r="F7" s="1" t="s">
        <v>8</v>
      </c>
      <c r="G7" s="356">
        <v>32160</v>
      </c>
      <c r="H7" s="405">
        <v>0.69</v>
      </c>
      <c r="I7" s="1" t="s">
        <v>8</v>
      </c>
      <c r="J7" s="84"/>
      <c r="K7" s="85"/>
      <c r="L7" s="186"/>
      <c r="M7" s="180"/>
      <c r="N7" s="186"/>
      <c r="O7" s="180"/>
      <c r="P7" s="181">
        <v>32160</v>
      </c>
      <c r="Q7" s="363">
        <v>25050</v>
      </c>
      <c r="R7" s="509"/>
      <c r="S7" s="442"/>
      <c r="T7" s="57" t="s">
        <v>243</v>
      </c>
      <c r="U7" s="144">
        <f>(Q7/Q8)*100</f>
        <v>0.54054637262094862</v>
      </c>
      <c r="V7" s="442">
        <f>+U7*100/U8</f>
        <v>77.891791044776127</v>
      </c>
      <c r="W7" s="92" t="s">
        <v>8</v>
      </c>
      <c r="X7" s="164">
        <f t="shared" ref="X7:X26" si="0">K7+M7+O7+Q7</f>
        <v>25050</v>
      </c>
      <c r="Y7" s="527">
        <f>X7/X8*100</f>
        <v>0.54054637262094862</v>
      </c>
    </row>
    <row r="8" spans="1:25" ht="24.75" customHeight="1" thickBot="1" x14ac:dyDescent="0.3">
      <c r="A8" s="468"/>
      <c r="B8" s="497"/>
      <c r="C8" s="472"/>
      <c r="D8" s="473"/>
      <c r="E8" s="495"/>
      <c r="F8" s="2" t="s">
        <v>9</v>
      </c>
      <c r="G8" s="354" t="s">
        <v>61</v>
      </c>
      <c r="H8" s="406"/>
      <c r="I8" s="2" t="s">
        <v>9</v>
      </c>
      <c r="J8" s="18"/>
      <c r="K8" s="19"/>
      <c r="L8" s="200"/>
      <c r="M8" s="184"/>
      <c r="N8" s="200"/>
      <c r="O8" s="184"/>
      <c r="P8" s="185">
        <v>4634200</v>
      </c>
      <c r="Q8" s="359">
        <v>4634200</v>
      </c>
      <c r="R8" s="514"/>
      <c r="S8" s="444"/>
      <c r="T8" s="59" t="s">
        <v>244</v>
      </c>
      <c r="U8" s="145">
        <f>(P7/P8*100)</f>
        <v>0.69397091191575677</v>
      </c>
      <c r="V8" s="444"/>
      <c r="W8" s="94" t="s">
        <v>9</v>
      </c>
      <c r="X8" s="165">
        <f t="shared" si="0"/>
        <v>4634200</v>
      </c>
      <c r="Y8" s="528"/>
    </row>
    <row r="9" spans="1:25" ht="19.5" customHeight="1" x14ac:dyDescent="0.25">
      <c r="A9" s="475">
        <v>2</v>
      </c>
      <c r="B9" s="496" t="s">
        <v>85</v>
      </c>
      <c r="C9" s="477" t="s">
        <v>35</v>
      </c>
      <c r="D9" s="428" t="s">
        <v>7</v>
      </c>
      <c r="E9" s="494" t="s">
        <v>86</v>
      </c>
      <c r="F9" s="1" t="s">
        <v>8</v>
      </c>
      <c r="G9" s="356">
        <v>6432</v>
      </c>
      <c r="H9" s="405">
        <v>245.24</v>
      </c>
      <c r="I9" s="1" t="s">
        <v>8</v>
      </c>
      <c r="J9" s="84"/>
      <c r="K9" s="85"/>
      <c r="L9" s="186"/>
      <c r="M9" s="180"/>
      <c r="N9" s="186"/>
      <c r="O9" s="180"/>
      <c r="P9" s="181">
        <v>6432</v>
      </c>
      <c r="Q9" s="363">
        <v>5010</v>
      </c>
      <c r="R9" s="509"/>
      <c r="S9" s="442"/>
      <c r="T9" s="57" t="s">
        <v>243</v>
      </c>
      <c r="U9" s="144">
        <f>(Q9/Q10-1)*100</f>
        <v>168.92109500805154</v>
      </c>
      <c r="V9" s="442">
        <f>+U9*100/U10</f>
        <v>68.877216021011165</v>
      </c>
      <c r="W9" s="92" t="s">
        <v>8</v>
      </c>
      <c r="X9" s="164">
        <f t="shared" si="0"/>
        <v>5010</v>
      </c>
      <c r="Y9" s="505">
        <f>X9/X10*100</f>
        <v>268.92109500805151</v>
      </c>
    </row>
    <row r="10" spans="1:25" ht="19.5" customHeight="1" thickBot="1" x14ac:dyDescent="0.3">
      <c r="A10" s="468"/>
      <c r="B10" s="497"/>
      <c r="C10" s="472"/>
      <c r="D10" s="473"/>
      <c r="E10" s="495"/>
      <c r="F10" s="2" t="s">
        <v>9</v>
      </c>
      <c r="G10" s="354">
        <v>1863</v>
      </c>
      <c r="H10" s="406"/>
      <c r="I10" s="2" t="s">
        <v>9</v>
      </c>
      <c r="J10" s="18"/>
      <c r="K10" s="19"/>
      <c r="L10" s="200"/>
      <c r="M10" s="184"/>
      <c r="N10" s="200"/>
      <c r="O10" s="184"/>
      <c r="P10" s="185">
        <v>1863</v>
      </c>
      <c r="Q10" s="359">
        <v>1863</v>
      </c>
      <c r="R10" s="514"/>
      <c r="S10" s="444"/>
      <c r="T10" s="59" t="s">
        <v>244</v>
      </c>
      <c r="U10" s="145">
        <f>(P9/P10-1)*100</f>
        <v>245.24959742351044</v>
      </c>
      <c r="V10" s="444"/>
      <c r="W10" s="94" t="s">
        <v>9</v>
      </c>
      <c r="X10" s="165">
        <f t="shared" si="0"/>
        <v>1863</v>
      </c>
      <c r="Y10" s="506"/>
    </row>
    <row r="11" spans="1:25" ht="35.25" customHeight="1" x14ac:dyDescent="0.25">
      <c r="A11" s="475">
        <v>3</v>
      </c>
      <c r="B11" s="496" t="s">
        <v>87</v>
      </c>
      <c r="C11" s="477" t="s">
        <v>39</v>
      </c>
      <c r="D11" s="539" t="s">
        <v>36</v>
      </c>
      <c r="E11" s="542" t="s">
        <v>88</v>
      </c>
      <c r="F11" s="1" t="s">
        <v>8</v>
      </c>
      <c r="G11" s="356">
        <v>2227</v>
      </c>
      <c r="H11" s="405">
        <v>34.619999999999997</v>
      </c>
      <c r="I11" s="1" t="s">
        <v>8</v>
      </c>
      <c r="J11" s="84"/>
      <c r="K11" s="85"/>
      <c r="L11" s="186">
        <v>445</v>
      </c>
      <c r="M11" s="180"/>
      <c r="N11" s="186"/>
      <c r="O11" s="180"/>
      <c r="P11" s="181">
        <v>1782</v>
      </c>
      <c r="Q11" s="363">
        <v>1642</v>
      </c>
      <c r="R11" s="509"/>
      <c r="S11" s="442"/>
      <c r="T11" s="57" t="s">
        <v>243</v>
      </c>
      <c r="U11" s="144">
        <f>(Q11/Q12)*100</f>
        <v>32.774451097804388</v>
      </c>
      <c r="V11" s="442">
        <f>+U11*100/U12</f>
        <v>94.644963720146663</v>
      </c>
      <c r="W11" s="92" t="s">
        <v>8</v>
      </c>
      <c r="X11" s="164">
        <f t="shared" si="0"/>
        <v>1642</v>
      </c>
      <c r="Y11" s="505">
        <f>X11/X12*100</f>
        <v>32.774451097804388</v>
      </c>
    </row>
    <row r="12" spans="1:25" ht="35.25" customHeight="1" thickBot="1" x14ac:dyDescent="0.3">
      <c r="A12" s="467"/>
      <c r="B12" s="515"/>
      <c r="C12" s="471"/>
      <c r="D12" s="518"/>
      <c r="E12" s="541"/>
      <c r="F12" s="3" t="s">
        <v>9</v>
      </c>
      <c r="G12" s="353">
        <v>6432</v>
      </c>
      <c r="H12" s="423"/>
      <c r="I12" s="9" t="s">
        <v>9</v>
      </c>
      <c r="J12" s="14"/>
      <c r="K12" s="15"/>
      <c r="L12" s="188">
        <v>1286</v>
      </c>
      <c r="M12" s="190"/>
      <c r="N12" s="188"/>
      <c r="O12" s="190"/>
      <c r="P12" s="191">
        <v>5146</v>
      </c>
      <c r="Q12" s="362">
        <v>5010</v>
      </c>
      <c r="R12" s="510"/>
      <c r="S12" s="448"/>
      <c r="T12" s="49" t="s">
        <v>244</v>
      </c>
      <c r="U12" s="145">
        <f>(P11/P12*100)</f>
        <v>34.628837932374665</v>
      </c>
      <c r="V12" s="444"/>
      <c r="W12" s="95" t="s">
        <v>9</v>
      </c>
      <c r="X12" s="166">
        <f t="shared" si="0"/>
        <v>5010</v>
      </c>
      <c r="Y12" s="506"/>
    </row>
    <row r="13" spans="1:25" ht="25.5" customHeight="1" x14ac:dyDescent="0.25">
      <c r="A13" s="467">
        <v>4</v>
      </c>
      <c r="B13" s="511" t="s">
        <v>89</v>
      </c>
      <c r="C13" s="471" t="s">
        <v>41</v>
      </c>
      <c r="D13" s="518" t="s">
        <v>15</v>
      </c>
      <c r="E13" s="540" t="s">
        <v>90</v>
      </c>
      <c r="F13" s="3" t="s">
        <v>8</v>
      </c>
      <c r="G13" s="353">
        <v>220</v>
      </c>
      <c r="H13" s="430">
        <v>9.8699999999999992</v>
      </c>
      <c r="I13" s="3" t="s">
        <v>8</v>
      </c>
      <c r="J13" s="12"/>
      <c r="K13" s="13"/>
      <c r="L13" s="192">
        <v>44</v>
      </c>
      <c r="M13" s="323"/>
      <c r="N13" s="192">
        <v>132</v>
      </c>
      <c r="O13" s="323"/>
      <c r="P13" s="195">
        <v>44</v>
      </c>
      <c r="Q13" s="360">
        <v>44</v>
      </c>
      <c r="R13" s="114"/>
      <c r="S13" s="115"/>
      <c r="T13" s="48" t="s">
        <v>243</v>
      </c>
      <c r="U13" s="144">
        <f>(Q13/Q14)*100</f>
        <v>2.679658952496955</v>
      </c>
      <c r="V13" s="442">
        <f>+U13*100/U14</f>
        <v>27.161997563946407</v>
      </c>
      <c r="W13" s="96" t="s">
        <v>8</v>
      </c>
      <c r="X13" s="167">
        <f t="shared" si="0"/>
        <v>44</v>
      </c>
      <c r="Y13" s="512">
        <f>X13/X14*100</f>
        <v>2.679658952496955</v>
      </c>
    </row>
    <row r="14" spans="1:25" ht="21" customHeight="1" thickBot="1" x14ac:dyDescent="0.3">
      <c r="A14" s="467"/>
      <c r="B14" s="515"/>
      <c r="C14" s="471"/>
      <c r="D14" s="518"/>
      <c r="E14" s="541"/>
      <c r="F14" s="3" t="s">
        <v>9</v>
      </c>
      <c r="G14" s="353">
        <v>2227</v>
      </c>
      <c r="H14" s="423"/>
      <c r="I14" s="9" t="s">
        <v>9</v>
      </c>
      <c r="J14" s="14"/>
      <c r="K14" s="15"/>
      <c r="L14" s="188">
        <v>445</v>
      </c>
      <c r="M14" s="348"/>
      <c r="N14" s="188">
        <v>1396</v>
      </c>
      <c r="O14" s="348"/>
      <c r="P14" s="191">
        <v>446</v>
      </c>
      <c r="Q14" s="362">
        <v>1642</v>
      </c>
      <c r="R14" s="116"/>
      <c r="S14" s="117"/>
      <c r="T14" s="49" t="s">
        <v>244</v>
      </c>
      <c r="U14" s="145">
        <f>(P13/P14*100)</f>
        <v>9.8654708520179373</v>
      </c>
      <c r="V14" s="444"/>
      <c r="W14" s="95" t="s">
        <v>9</v>
      </c>
      <c r="X14" s="166">
        <f t="shared" si="0"/>
        <v>1642</v>
      </c>
      <c r="Y14" s="513"/>
    </row>
    <row r="15" spans="1:25" ht="27.75" customHeight="1" x14ac:dyDescent="0.25">
      <c r="A15" s="467">
        <v>5</v>
      </c>
      <c r="B15" s="537" t="s">
        <v>91</v>
      </c>
      <c r="C15" s="471" t="s">
        <v>44</v>
      </c>
      <c r="D15" s="518" t="s">
        <v>15</v>
      </c>
      <c r="E15" s="533" t="s">
        <v>92</v>
      </c>
      <c r="F15" s="3" t="s">
        <v>8</v>
      </c>
      <c r="G15" s="353">
        <v>4454</v>
      </c>
      <c r="H15" s="430">
        <v>40</v>
      </c>
      <c r="I15" s="3" t="s">
        <v>8</v>
      </c>
      <c r="J15" s="12"/>
      <c r="K15" s="13"/>
      <c r="L15" s="192">
        <v>890</v>
      </c>
      <c r="M15" s="361"/>
      <c r="N15" s="192">
        <v>2673</v>
      </c>
      <c r="O15" s="361"/>
      <c r="P15" s="195">
        <v>891</v>
      </c>
      <c r="Q15" s="360">
        <v>3284</v>
      </c>
      <c r="R15" s="114"/>
      <c r="S15" s="115"/>
      <c r="T15" s="48" t="s">
        <v>243</v>
      </c>
      <c r="U15" s="144">
        <f>(Q15/Q16)*100</f>
        <v>40</v>
      </c>
      <c r="V15" s="442">
        <f>+U15*100/U16</f>
        <v>99.977553310886648</v>
      </c>
      <c r="W15" s="96" t="s">
        <v>8</v>
      </c>
      <c r="X15" s="167">
        <f t="shared" si="0"/>
        <v>3284</v>
      </c>
      <c r="Y15" s="505">
        <f>X15/X16*100</f>
        <v>40</v>
      </c>
    </row>
    <row r="16" spans="1:25" ht="27.75" customHeight="1" thickBot="1" x14ac:dyDescent="0.3">
      <c r="A16" s="467"/>
      <c r="B16" s="537"/>
      <c r="C16" s="471"/>
      <c r="D16" s="518"/>
      <c r="E16" s="533"/>
      <c r="F16" s="3" t="s">
        <v>9</v>
      </c>
      <c r="G16" s="353">
        <v>11135</v>
      </c>
      <c r="H16" s="423"/>
      <c r="I16" s="9" t="s">
        <v>9</v>
      </c>
      <c r="J16" s="14"/>
      <c r="K16" s="15"/>
      <c r="L16" s="188">
        <v>2227</v>
      </c>
      <c r="M16" s="190"/>
      <c r="N16" s="188">
        <v>6681</v>
      </c>
      <c r="O16" s="190"/>
      <c r="P16" s="191">
        <v>2227</v>
      </c>
      <c r="Q16" s="362">
        <v>8210</v>
      </c>
      <c r="R16" s="116"/>
      <c r="S16" s="117"/>
      <c r="T16" s="49" t="s">
        <v>244</v>
      </c>
      <c r="U16" s="145">
        <f>(P15/P16*100)</f>
        <v>40.008980691513244</v>
      </c>
      <c r="V16" s="444"/>
      <c r="W16" s="95" t="s">
        <v>9</v>
      </c>
      <c r="X16" s="166">
        <f t="shared" si="0"/>
        <v>8210</v>
      </c>
      <c r="Y16" s="506"/>
    </row>
    <row r="17" spans="1:25" ht="28.5" customHeight="1" x14ac:dyDescent="0.25">
      <c r="A17" s="467">
        <v>6</v>
      </c>
      <c r="B17" s="537" t="s">
        <v>113</v>
      </c>
      <c r="C17" s="471" t="s">
        <v>46</v>
      </c>
      <c r="D17" s="518" t="s">
        <v>15</v>
      </c>
      <c r="E17" s="533" t="s">
        <v>112</v>
      </c>
      <c r="F17" s="3" t="s">
        <v>8</v>
      </c>
      <c r="G17" s="353">
        <v>2227</v>
      </c>
      <c r="H17" s="430">
        <v>100</v>
      </c>
      <c r="I17" s="3" t="s">
        <v>8</v>
      </c>
      <c r="J17" s="12"/>
      <c r="K17" s="13"/>
      <c r="L17" s="192">
        <v>445</v>
      </c>
      <c r="M17" s="361"/>
      <c r="N17" s="192">
        <v>1336</v>
      </c>
      <c r="O17" s="361"/>
      <c r="P17" s="195">
        <v>446</v>
      </c>
      <c r="Q17" s="360">
        <v>1642</v>
      </c>
      <c r="R17" s="114"/>
      <c r="S17" s="115"/>
      <c r="T17" s="48" t="s">
        <v>243</v>
      </c>
      <c r="U17" s="144">
        <f>(Q17/Q18)*100</f>
        <v>100</v>
      </c>
      <c r="V17" s="442">
        <f>+U17*100/U18</f>
        <v>100</v>
      </c>
      <c r="W17" s="96" t="s">
        <v>8</v>
      </c>
      <c r="X17" s="167">
        <f t="shared" si="0"/>
        <v>1642</v>
      </c>
      <c r="Y17" s="505">
        <f>X17/X18*100</f>
        <v>100</v>
      </c>
    </row>
    <row r="18" spans="1:25" ht="28.5" customHeight="1" thickBot="1" x14ac:dyDescent="0.3">
      <c r="A18" s="468"/>
      <c r="B18" s="495"/>
      <c r="C18" s="472"/>
      <c r="D18" s="519"/>
      <c r="E18" s="534"/>
      <c r="F18" s="2" t="s">
        <v>9</v>
      </c>
      <c r="G18" s="354">
        <v>2227</v>
      </c>
      <c r="H18" s="406"/>
      <c r="I18" s="2" t="s">
        <v>9</v>
      </c>
      <c r="J18" s="18"/>
      <c r="K18" s="19"/>
      <c r="L18" s="200">
        <v>445</v>
      </c>
      <c r="M18" s="184"/>
      <c r="N18" s="200">
        <v>1336</v>
      </c>
      <c r="O18" s="184"/>
      <c r="P18" s="185">
        <v>446</v>
      </c>
      <c r="Q18" s="359">
        <v>1642</v>
      </c>
      <c r="R18" s="118"/>
      <c r="S18" s="119"/>
      <c r="T18" s="59" t="s">
        <v>244</v>
      </c>
      <c r="U18" s="145">
        <f>(P17/P18*100)</f>
        <v>100</v>
      </c>
      <c r="V18" s="444"/>
      <c r="W18" s="94" t="s">
        <v>9</v>
      </c>
      <c r="X18" s="165">
        <f t="shared" si="0"/>
        <v>1642</v>
      </c>
      <c r="Y18" s="506"/>
    </row>
    <row r="19" spans="1:25" ht="33.75" customHeight="1" x14ac:dyDescent="0.25">
      <c r="A19" s="475">
        <v>7</v>
      </c>
      <c r="B19" s="494" t="s">
        <v>93</v>
      </c>
      <c r="C19" s="535" t="s">
        <v>51</v>
      </c>
      <c r="D19" s="475" t="s">
        <v>36</v>
      </c>
      <c r="E19" s="494" t="s">
        <v>253</v>
      </c>
      <c r="F19" s="1" t="s">
        <v>8</v>
      </c>
      <c r="G19" s="356">
        <v>4205</v>
      </c>
      <c r="H19" s="405">
        <v>65.37</v>
      </c>
      <c r="I19" s="1" t="s">
        <v>8</v>
      </c>
      <c r="J19" s="84"/>
      <c r="K19" s="85"/>
      <c r="L19" s="186">
        <v>841</v>
      </c>
      <c r="M19" s="180"/>
      <c r="N19" s="186"/>
      <c r="O19" s="180"/>
      <c r="P19" s="181">
        <v>3364</v>
      </c>
      <c r="Q19" s="363">
        <v>3368</v>
      </c>
      <c r="R19" s="120"/>
      <c r="S19" s="121"/>
      <c r="T19" s="57" t="s">
        <v>243</v>
      </c>
      <c r="U19" s="144">
        <f>(Q19/Q20)*100</f>
        <v>67.225548902195612</v>
      </c>
      <c r="V19" s="442">
        <f>+U19*100/U20</f>
        <v>102.83670471186046</v>
      </c>
      <c r="W19" s="92" t="s">
        <v>8</v>
      </c>
      <c r="X19" s="164">
        <f t="shared" si="0"/>
        <v>3368</v>
      </c>
      <c r="Y19" s="505">
        <f>X19/X20*100</f>
        <v>67.225548902195612</v>
      </c>
    </row>
    <row r="20" spans="1:25" ht="33.75" customHeight="1" thickBot="1" x14ac:dyDescent="0.3">
      <c r="A20" s="467"/>
      <c r="B20" s="537"/>
      <c r="C20" s="536"/>
      <c r="D20" s="467"/>
      <c r="E20" s="537"/>
      <c r="F20" s="3" t="s">
        <v>9</v>
      </c>
      <c r="G20" s="353">
        <v>6432</v>
      </c>
      <c r="H20" s="423"/>
      <c r="I20" s="9" t="s">
        <v>9</v>
      </c>
      <c r="J20" s="14"/>
      <c r="K20" s="15"/>
      <c r="L20" s="188">
        <v>1286</v>
      </c>
      <c r="M20" s="190"/>
      <c r="N20" s="188"/>
      <c r="O20" s="190"/>
      <c r="P20" s="191">
        <v>5146</v>
      </c>
      <c r="Q20" s="362">
        <v>5010</v>
      </c>
      <c r="R20" s="116"/>
      <c r="S20" s="117"/>
      <c r="T20" s="49" t="s">
        <v>244</v>
      </c>
      <c r="U20" s="145">
        <f>(P19/P20*100)</f>
        <v>65.371162067625349</v>
      </c>
      <c r="V20" s="444"/>
      <c r="W20" s="95" t="s">
        <v>9</v>
      </c>
      <c r="X20" s="166">
        <f t="shared" si="0"/>
        <v>5010</v>
      </c>
      <c r="Y20" s="506"/>
    </row>
    <row r="21" spans="1:25" ht="26.25" customHeight="1" x14ac:dyDescent="0.25">
      <c r="A21" s="467">
        <v>8</v>
      </c>
      <c r="B21" s="511" t="s">
        <v>94</v>
      </c>
      <c r="C21" s="536" t="s">
        <v>52</v>
      </c>
      <c r="D21" s="467" t="s">
        <v>15</v>
      </c>
      <c r="E21" s="537" t="s">
        <v>95</v>
      </c>
      <c r="F21" s="3" t="s">
        <v>8</v>
      </c>
      <c r="G21" s="355">
        <v>420</v>
      </c>
      <c r="H21" s="430">
        <v>9.98</v>
      </c>
      <c r="I21" s="3" t="s">
        <v>8</v>
      </c>
      <c r="J21" s="12"/>
      <c r="K21" s="13"/>
      <c r="L21" s="192">
        <v>84</v>
      </c>
      <c r="M21" s="361"/>
      <c r="N21" s="192">
        <v>252</v>
      </c>
      <c r="O21" s="361"/>
      <c r="P21" s="195">
        <v>84</v>
      </c>
      <c r="Q21" s="360">
        <v>84</v>
      </c>
      <c r="R21" s="114"/>
      <c r="S21" s="115"/>
      <c r="T21" s="48" t="s">
        <v>243</v>
      </c>
      <c r="U21" s="144">
        <f>(Q21/Q22)*100</f>
        <v>2.4940617577197148</v>
      </c>
      <c r="V21" s="442">
        <f>+U21*100/U22</f>
        <v>49.940617577197145</v>
      </c>
      <c r="W21" s="96" t="s">
        <v>8</v>
      </c>
      <c r="X21" s="167">
        <f t="shared" si="0"/>
        <v>84</v>
      </c>
      <c r="Y21" s="512">
        <f>X21/X22*100</f>
        <v>2.4940617577197148</v>
      </c>
    </row>
    <row r="22" spans="1:25" ht="26.25" customHeight="1" thickBot="1" x14ac:dyDescent="0.3">
      <c r="A22" s="467"/>
      <c r="B22" s="515"/>
      <c r="C22" s="536"/>
      <c r="D22" s="467"/>
      <c r="E22" s="537"/>
      <c r="F22" s="3" t="s">
        <v>9</v>
      </c>
      <c r="G22" s="353">
        <v>4025</v>
      </c>
      <c r="H22" s="423"/>
      <c r="I22" s="9" t="s">
        <v>9</v>
      </c>
      <c r="J22" s="14"/>
      <c r="K22" s="15"/>
      <c r="L22" s="188">
        <v>841</v>
      </c>
      <c r="M22" s="190"/>
      <c r="N22" s="188">
        <v>2523</v>
      </c>
      <c r="O22" s="190"/>
      <c r="P22" s="191">
        <v>1682</v>
      </c>
      <c r="Q22" s="362">
        <v>3368</v>
      </c>
      <c r="R22" s="116"/>
      <c r="S22" s="117"/>
      <c r="T22" s="49" t="s">
        <v>244</v>
      </c>
      <c r="U22" s="145">
        <f>(P21/P22*100)</f>
        <v>4.9940546967895365</v>
      </c>
      <c r="V22" s="444"/>
      <c r="W22" s="95" t="s">
        <v>9</v>
      </c>
      <c r="X22" s="169">
        <f t="shared" si="0"/>
        <v>3368</v>
      </c>
      <c r="Y22" s="513"/>
    </row>
    <row r="23" spans="1:25" ht="32.25" customHeight="1" x14ac:dyDescent="0.25">
      <c r="A23" s="467">
        <v>9</v>
      </c>
      <c r="B23" s="511" t="s">
        <v>97</v>
      </c>
      <c r="C23" s="536" t="s">
        <v>54</v>
      </c>
      <c r="D23" s="467" t="s">
        <v>15</v>
      </c>
      <c r="E23" s="511" t="s">
        <v>96</v>
      </c>
      <c r="F23" s="3" t="s">
        <v>8</v>
      </c>
      <c r="G23" s="355">
        <v>8410</v>
      </c>
      <c r="H23" s="430">
        <v>40</v>
      </c>
      <c r="I23" s="3" t="s">
        <v>8</v>
      </c>
      <c r="J23" s="12"/>
      <c r="K23" s="13"/>
      <c r="L23" s="192">
        <v>1682</v>
      </c>
      <c r="M23" s="361"/>
      <c r="N23" s="192">
        <v>5046</v>
      </c>
      <c r="O23" s="361"/>
      <c r="P23" s="195">
        <v>1682</v>
      </c>
      <c r="Q23" s="360">
        <v>6736</v>
      </c>
      <c r="R23" s="114"/>
      <c r="S23" s="115"/>
      <c r="T23" s="81" t="s">
        <v>243</v>
      </c>
      <c r="U23" s="144">
        <f>(Q23/Q24)*100</f>
        <v>40</v>
      </c>
      <c r="V23" s="442">
        <f>+U23*100/U24</f>
        <v>100</v>
      </c>
      <c r="W23" s="96" t="s">
        <v>8</v>
      </c>
      <c r="X23" s="168">
        <f t="shared" si="0"/>
        <v>6736</v>
      </c>
      <c r="Y23" s="505">
        <f>X23/X24*100</f>
        <v>40</v>
      </c>
    </row>
    <row r="24" spans="1:25" ht="32.25" customHeight="1" thickBot="1" x14ac:dyDescent="0.3">
      <c r="A24" s="467"/>
      <c r="B24" s="515"/>
      <c r="C24" s="536"/>
      <c r="D24" s="467"/>
      <c r="E24" s="515"/>
      <c r="F24" s="3" t="s">
        <v>9</v>
      </c>
      <c r="G24" s="353">
        <v>21025</v>
      </c>
      <c r="H24" s="423"/>
      <c r="I24" s="9" t="s">
        <v>9</v>
      </c>
      <c r="J24" s="14"/>
      <c r="K24" s="15"/>
      <c r="L24" s="188">
        <v>4205</v>
      </c>
      <c r="M24" s="190"/>
      <c r="N24" s="188">
        <v>12615</v>
      </c>
      <c r="O24" s="190"/>
      <c r="P24" s="191">
        <v>4205</v>
      </c>
      <c r="Q24" s="362">
        <v>16840</v>
      </c>
      <c r="R24" s="116"/>
      <c r="S24" s="117"/>
      <c r="T24" s="49" t="s">
        <v>244</v>
      </c>
      <c r="U24" s="145">
        <f>(P23/P24*100)</f>
        <v>40</v>
      </c>
      <c r="V24" s="444"/>
      <c r="W24" s="95" t="s">
        <v>9</v>
      </c>
      <c r="X24" s="169">
        <f t="shared" si="0"/>
        <v>16840</v>
      </c>
      <c r="Y24" s="506"/>
    </row>
    <row r="25" spans="1:25" ht="24" customHeight="1" x14ac:dyDescent="0.25">
      <c r="A25" s="467">
        <v>10</v>
      </c>
      <c r="B25" s="511" t="s">
        <v>115</v>
      </c>
      <c r="C25" s="536" t="s">
        <v>55</v>
      </c>
      <c r="D25" s="467" t="s">
        <v>15</v>
      </c>
      <c r="E25" s="511" t="s">
        <v>114</v>
      </c>
      <c r="F25" s="3" t="s">
        <v>8</v>
      </c>
      <c r="G25" s="353">
        <v>4205</v>
      </c>
      <c r="H25" s="430">
        <v>100</v>
      </c>
      <c r="I25" s="3" t="s">
        <v>8</v>
      </c>
      <c r="J25" s="12"/>
      <c r="K25" s="13"/>
      <c r="L25" s="192">
        <v>841</v>
      </c>
      <c r="M25" s="361"/>
      <c r="N25" s="192">
        <v>2523</v>
      </c>
      <c r="O25" s="361"/>
      <c r="P25" s="195">
        <v>841</v>
      </c>
      <c r="Q25" s="360">
        <v>3368</v>
      </c>
      <c r="R25" s="114"/>
      <c r="S25" s="115"/>
      <c r="T25" s="81" t="s">
        <v>243</v>
      </c>
      <c r="U25" s="146">
        <f>(Q25/Q26)*100</f>
        <v>100</v>
      </c>
      <c r="V25" s="532">
        <f>+U25*100/U26</f>
        <v>100</v>
      </c>
      <c r="W25" s="96" t="s">
        <v>8</v>
      </c>
      <c r="X25" s="168">
        <f t="shared" si="0"/>
        <v>3368</v>
      </c>
      <c r="Y25" s="505">
        <f>X25/X26*100</f>
        <v>100</v>
      </c>
    </row>
    <row r="26" spans="1:25" ht="24" customHeight="1" thickBot="1" x14ac:dyDescent="0.3">
      <c r="A26" s="468"/>
      <c r="B26" s="497"/>
      <c r="C26" s="538"/>
      <c r="D26" s="468"/>
      <c r="E26" s="497"/>
      <c r="F26" s="2" t="s">
        <v>9</v>
      </c>
      <c r="G26" s="354">
        <v>4205</v>
      </c>
      <c r="H26" s="406"/>
      <c r="I26" s="2" t="s">
        <v>9</v>
      </c>
      <c r="J26" s="18"/>
      <c r="K26" s="19"/>
      <c r="L26" s="200">
        <v>841</v>
      </c>
      <c r="M26" s="184"/>
      <c r="N26" s="200">
        <v>2523</v>
      </c>
      <c r="O26" s="184"/>
      <c r="P26" s="185">
        <v>841</v>
      </c>
      <c r="Q26" s="359">
        <v>3368</v>
      </c>
      <c r="R26" s="118"/>
      <c r="S26" s="119"/>
      <c r="T26" s="59" t="s">
        <v>244</v>
      </c>
      <c r="U26" s="145">
        <f>(P25/P26*100)</f>
        <v>100</v>
      </c>
      <c r="V26" s="444"/>
      <c r="W26" s="94" t="s">
        <v>9</v>
      </c>
      <c r="X26" s="165">
        <f t="shared" si="0"/>
        <v>3368</v>
      </c>
      <c r="Y26" s="506"/>
    </row>
    <row r="28" spans="1:25" ht="36" customHeight="1" x14ac:dyDescent="0.25">
      <c r="B28" s="26" t="s">
        <v>274</v>
      </c>
    </row>
    <row r="32" spans="1:25" ht="18.75" x14ac:dyDescent="0.3">
      <c r="E32" s="251" t="s">
        <v>261</v>
      </c>
      <c r="F32" s="252"/>
      <c r="G32" s="252"/>
      <c r="H32" s="252"/>
      <c r="I32" s="252"/>
      <c r="J32" s="252"/>
      <c r="K32" s="251" t="s">
        <v>264</v>
      </c>
      <c r="L32" s="252"/>
      <c r="M32" s="358"/>
      <c r="N32" s="358"/>
    </row>
    <row r="33" spans="5:14" ht="18.75" x14ac:dyDescent="0.3">
      <c r="E33" s="251"/>
      <c r="F33" s="252"/>
      <c r="G33" s="252"/>
      <c r="H33" s="252"/>
      <c r="I33" s="252"/>
      <c r="J33" s="252"/>
      <c r="K33" s="251"/>
      <c r="L33" s="252"/>
      <c r="M33" s="358"/>
      <c r="N33" s="358"/>
    </row>
    <row r="34" spans="5:14" ht="18.75" x14ac:dyDescent="0.3">
      <c r="E34" s="251"/>
      <c r="F34" s="252"/>
      <c r="G34" s="252"/>
      <c r="H34" s="252"/>
      <c r="I34" s="252"/>
      <c r="J34" s="252"/>
      <c r="K34" s="251"/>
      <c r="L34" s="252"/>
      <c r="M34" s="358"/>
      <c r="N34" s="358"/>
    </row>
    <row r="35" spans="5:14" ht="18.75" x14ac:dyDescent="0.3">
      <c r="E35" s="252"/>
      <c r="F35" s="252"/>
      <c r="G35" s="252"/>
      <c r="H35" s="252"/>
      <c r="I35" s="252"/>
      <c r="J35" s="252"/>
      <c r="K35" s="251"/>
      <c r="L35" s="252"/>
      <c r="M35" s="358"/>
      <c r="N35" s="358"/>
    </row>
    <row r="36" spans="5:14" ht="18.75" x14ac:dyDescent="0.3">
      <c r="E36" s="251" t="s">
        <v>262</v>
      </c>
      <c r="F36" s="252"/>
      <c r="G36" s="252"/>
      <c r="H36" s="252"/>
      <c r="I36" s="252"/>
      <c r="J36" s="252"/>
      <c r="K36" s="251" t="s">
        <v>265</v>
      </c>
      <c r="L36" s="252"/>
      <c r="M36" s="358"/>
      <c r="N36" s="358"/>
    </row>
    <row r="37" spans="5:14" ht="18.75" x14ac:dyDescent="0.3">
      <c r="E37" s="251" t="s">
        <v>263</v>
      </c>
      <c r="F37" s="252"/>
      <c r="G37" s="252"/>
      <c r="H37" s="252"/>
      <c r="I37" s="252"/>
      <c r="J37" s="252"/>
      <c r="K37" s="251" t="s">
        <v>266</v>
      </c>
      <c r="L37" s="252"/>
      <c r="M37" s="358"/>
      <c r="N37" s="358"/>
    </row>
  </sheetData>
  <mergeCells count="98">
    <mergeCell ref="H19:H20"/>
    <mergeCell ref="H21:H22"/>
    <mergeCell ref="H25:H26"/>
    <mergeCell ref="H23:H24"/>
    <mergeCell ref="E7:E8"/>
    <mergeCell ref="H15:H16"/>
    <mergeCell ref="H17:H18"/>
    <mergeCell ref="H9:H10"/>
    <mergeCell ref="E11:E12"/>
    <mergeCell ref="H11:H12"/>
    <mergeCell ref="E9:E10"/>
    <mergeCell ref="H7:H8"/>
    <mergeCell ref="H13:H14"/>
    <mergeCell ref="I5:Q5"/>
    <mergeCell ref="A5:A6"/>
    <mergeCell ref="B5:B6"/>
    <mergeCell ref="C5:C6"/>
    <mergeCell ref="D5:D6"/>
    <mergeCell ref="E5:E6"/>
    <mergeCell ref="F5:H6"/>
    <mergeCell ref="D7:D8"/>
    <mergeCell ref="A9:A10"/>
    <mergeCell ref="B9:B10"/>
    <mergeCell ref="C9:C10"/>
    <mergeCell ref="D9:D10"/>
    <mergeCell ref="A21:A22"/>
    <mergeCell ref="C21:C22"/>
    <mergeCell ref="D21:D22"/>
    <mergeCell ref="C11:C12"/>
    <mergeCell ref="D11:D12"/>
    <mergeCell ref="A11:A12"/>
    <mergeCell ref="B11:B12"/>
    <mergeCell ref="A15:A16"/>
    <mergeCell ref="B15:B16"/>
    <mergeCell ref="C15:C16"/>
    <mergeCell ref="A13:A14"/>
    <mergeCell ref="B13:B14"/>
    <mergeCell ref="C13:C14"/>
    <mergeCell ref="D13:D14"/>
    <mergeCell ref="B25:B26"/>
    <mergeCell ref="A25:A26"/>
    <mergeCell ref="E25:E26"/>
    <mergeCell ref="C25:C26"/>
    <mergeCell ref="D25:D26"/>
    <mergeCell ref="A23:A24"/>
    <mergeCell ref="E17:E18"/>
    <mergeCell ref="C19:C20"/>
    <mergeCell ref="E19:E20"/>
    <mergeCell ref="B19:B20"/>
    <mergeCell ref="A19:A20"/>
    <mergeCell ref="D19:D20"/>
    <mergeCell ref="B17:B18"/>
    <mergeCell ref="A17:A18"/>
    <mergeCell ref="D17:D18"/>
    <mergeCell ref="E21:E22"/>
    <mergeCell ref="B23:B24"/>
    <mergeCell ref="C23:C24"/>
    <mergeCell ref="D23:D24"/>
    <mergeCell ref="E23:E24"/>
    <mergeCell ref="B21:B22"/>
    <mergeCell ref="Y21:Y22"/>
    <mergeCell ref="Y23:Y24"/>
    <mergeCell ref="Y25:Y26"/>
    <mergeCell ref="V11:V12"/>
    <mergeCell ref="C17:C18"/>
    <mergeCell ref="V21:V22"/>
    <mergeCell ref="V23:V24"/>
    <mergeCell ref="V25:V26"/>
    <mergeCell ref="R11:S12"/>
    <mergeCell ref="Y11:Y12"/>
    <mergeCell ref="V13:V14"/>
    <mergeCell ref="V15:V16"/>
    <mergeCell ref="V17:V18"/>
    <mergeCell ref="Y13:Y14"/>
    <mergeCell ref="D15:D16"/>
    <mergeCell ref="E15:E16"/>
    <mergeCell ref="A2:Y2"/>
    <mergeCell ref="A1:Y1"/>
    <mergeCell ref="A4:Y4"/>
    <mergeCell ref="A3:Y3"/>
    <mergeCell ref="V19:V20"/>
    <mergeCell ref="Y19:Y20"/>
    <mergeCell ref="R5:S6"/>
    <mergeCell ref="T5:Y5"/>
    <mergeCell ref="T6:U6"/>
    <mergeCell ref="W6:X6"/>
    <mergeCell ref="Y15:Y16"/>
    <mergeCell ref="Y17:Y18"/>
    <mergeCell ref="E13:E14"/>
    <mergeCell ref="A7:A8"/>
    <mergeCell ref="B7:B8"/>
    <mergeCell ref="C7:C8"/>
    <mergeCell ref="R7:S8"/>
    <mergeCell ref="V7:V8"/>
    <mergeCell ref="Y7:Y8"/>
    <mergeCell ref="R9:S10"/>
    <mergeCell ref="V9:V10"/>
    <mergeCell ref="Y9:Y10"/>
  </mergeCells>
  <pageMargins left="0.7" right="0.7" top="0.75" bottom="0.75" header="0.3" footer="0.3"/>
  <pageSetup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opLeftCell="D3" zoomScale="70" zoomScaleNormal="70" workbookViewId="0">
      <selection activeCell="R24" sqref="R1:V1048576"/>
    </sheetView>
  </sheetViews>
  <sheetFormatPr baseColWidth="10" defaultColWidth="9.140625" defaultRowHeight="15" x14ac:dyDescent="0.25"/>
  <cols>
    <col min="1" max="1" width="5.140625" customWidth="1"/>
    <col min="2" max="2" width="47.5703125" customWidth="1"/>
    <col min="3" max="3" width="12.7109375" customWidth="1"/>
    <col min="4" max="4" width="10.5703125" bestFit="1" customWidth="1"/>
    <col min="5" max="5" width="54.28515625" customWidth="1"/>
    <col min="6" max="6" width="2.42578125" bestFit="1" customWidth="1"/>
    <col min="7" max="7" width="10" style="170" bestFit="1" customWidth="1"/>
    <col min="8" max="8" width="7.140625" bestFit="1" customWidth="1"/>
    <col min="9" max="9" width="2.42578125" bestFit="1" customWidth="1"/>
    <col min="10" max="10" width="2.140625" bestFit="1" customWidth="1"/>
    <col min="11" max="11" width="2.28515625" bestFit="1" customWidth="1"/>
    <col min="12" max="12" width="12.85546875" style="170" customWidth="1"/>
    <col min="13" max="13" width="14.28515625" style="170" customWidth="1"/>
    <col min="14" max="14" width="11.7109375" style="170" customWidth="1"/>
    <col min="15" max="15" width="17.7109375" style="170" customWidth="1"/>
    <col min="16" max="16" width="13.140625" style="273" customWidth="1"/>
    <col min="17" max="17" width="19.28515625" customWidth="1"/>
    <col min="18" max="18" width="6.42578125" hidden="1" customWidth="1"/>
    <col min="19" max="19" width="8.42578125" hidden="1" customWidth="1"/>
    <col min="20" max="20" width="17.5703125" hidden="1" customWidth="1"/>
    <col min="21" max="21" width="8.5703125" hidden="1" customWidth="1"/>
    <col min="22" max="22" width="14.140625" hidden="1" customWidth="1"/>
    <col min="23" max="23" width="4.42578125" customWidth="1"/>
    <col min="24" max="24" width="14.5703125" customWidth="1"/>
    <col min="25" max="25" width="13.85546875" customWidth="1"/>
  </cols>
  <sheetData>
    <row r="1" spans="1:25" ht="21" x14ac:dyDescent="0.35">
      <c r="A1" s="379" t="s">
        <v>31</v>
      </c>
      <c r="B1" s="380"/>
      <c r="C1" s="380"/>
      <c r="D1" s="380"/>
      <c r="E1" s="380"/>
      <c r="F1" s="380"/>
      <c r="G1" s="380"/>
      <c r="H1" s="380"/>
      <c r="I1" s="380"/>
      <c r="J1" s="380"/>
      <c r="K1" s="380"/>
      <c r="L1" s="380"/>
      <c r="M1" s="380"/>
      <c r="N1" s="380"/>
      <c r="O1" s="380"/>
      <c r="P1" s="380"/>
      <c r="Q1" s="380"/>
      <c r="R1" s="380"/>
      <c r="S1" s="380"/>
      <c r="T1" s="380"/>
      <c r="U1" s="380"/>
      <c r="V1" s="380"/>
      <c r="W1" s="380"/>
      <c r="X1" s="380"/>
      <c r="Y1" s="381"/>
    </row>
    <row r="2" spans="1:25" x14ac:dyDescent="0.25">
      <c r="A2" s="376" t="s">
        <v>224</v>
      </c>
      <c r="B2" s="377"/>
      <c r="C2" s="377"/>
      <c r="D2" s="377"/>
      <c r="E2" s="377"/>
      <c r="F2" s="377"/>
      <c r="G2" s="377"/>
      <c r="H2" s="377"/>
      <c r="I2" s="377"/>
      <c r="J2" s="377"/>
      <c r="K2" s="377"/>
      <c r="L2" s="377"/>
      <c r="M2" s="377"/>
      <c r="N2" s="377"/>
      <c r="O2" s="377"/>
      <c r="P2" s="377"/>
      <c r="Q2" s="377"/>
      <c r="R2" s="377"/>
      <c r="S2" s="377"/>
      <c r="T2" s="377"/>
      <c r="U2" s="377"/>
      <c r="V2" s="377"/>
      <c r="W2" s="377"/>
      <c r="X2" s="377"/>
      <c r="Y2" s="378"/>
    </row>
    <row r="3" spans="1:25" ht="15.75" x14ac:dyDescent="0.25">
      <c r="A3" s="502" t="s">
        <v>98</v>
      </c>
      <c r="B3" s="503"/>
      <c r="C3" s="503"/>
      <c r="D3" s="503"/>
      <c r="E3" s="503"/>
      <c r="F3" s="503"/>
      <c r="G3" s="503"/>
      <c r="H3" s="503"/>
      <c r="I3" s="503"/>
      <c r="J3" s="503"/>
      <c r="K3" s="503"/>
      <c r="L3" s="503"/>
      <c r="M3" s="503"/>
      <c r="N3" s="503"/>
      <c r="O3" s="503"/>
      <c r="P3" s="503"/>
      <c r="Q3" s="503"/>
      <c r="R3" s="503"/>
      <c r="S3" s="503"/>
      <c r="T3" s="503"/>
      <c r="U3" s="503"/>
      <c r="V3" s="503"/>
      <c r="W3" s="503"/>
      <c r="X3" s="503"/>
      <c r="Y3" s="504"/>
    </row>
    <row r="4" spans="1:25" ht="15.75" thickBot="1" x14ac:dyDescent="0.3">
      <c r="A4" s="499" t="s">
        <v>80</v>
      </c>
      <c r="B4" s="500"/>
      <c r="C4" s="500"/>
      <c r="D4" s="500"/>
      <c r="E4" s="500"/>
      <c r="F4" s="500"/>
      <c r="G4" s="500"/>
      <c r="H4" s="500"/>
      <c r="I4" s="500"/>
      <c r="J4" s="500"/>
      <c r="K4" s="500"/>
      <c r="L4" s="500"/>
      <c r="M4" s="500"/>
      <c r="N4" s="500"/>
      <c r="O4" s="500"/>
      <c r="P4" s="500"/>
      <c r="Q4" s="500"/>
      <c r="R4" s="500"/>
      <c r="S4" s="500"/>
      <c r="T4" s="500"/>
      <c r="U4" s="500"/>
      <c r="V4" s="500"/>
      <c r="W4" s="500"/>
      <c r="X4" s="500"/>
      <c r="Y4" s="501"/>
    </row>
    <row r="5" spans="1:25" ht="18" customHeight="1" x14ac:dyDescent="0.25">
      <c r="A5" s="385" t="s">
        <v>0</v>
      </c>
      <c r="B5" s="387" t="s">
        <v>1</v>
      </c>
      <c r="C5" s="387" t="s">
        <v>33</v>
      </c>
      <c r="D5" s="387" t="s">
        <v>2</v>
      </c>
      <c r="E5" s="387" t="s">
        <v>3</v>
      </c>
      <c r="F5" s="382" t="s">
        <v>4</v>
      </c>
      <c r="G5" s="383"/>
      <c r="H5" s="389"/>
      <c r="I5" s="382" t="s">
        <v>218</v>
      </c>
      <c r="J5" s="383"/>
      <c r="K5" s="383"/>
      <c r="L5" s="383"/>
      <c r="M5" s="383"/>
      <c r="N5" s="383"/>
      <c r="O5" s="383"/>
      <c r="P5" s="383"/>
      <c r="Q5" s="384"/>
      <c r="R5" s="403" t="s">
        <v>245</v>
      </c>
      <c r="S5" s="384"/>
      <c r="T5" s="393" t="s">
        <v>241</v>
      </c>
      <c r="U5" s="394"/>
      <c r="V5" s="394"/>
      <c r="W5" s="394"/>
      <c r="X5" s="394"/>
      <c r="Y5" s="395"/>
    </row>
    <row r="6" spans="1:25" ht="39" customHeight="1" thickBot="1" x14ac:dyDescent="0.3">
      <c r="A6" s="386"/>
      <c r="B6" s="388"/>
      <c r="C6" s="388"/>
      <c r="D6" s="388"/>
      <c r="E6" s="388"/>
      <c r="F6" s="390"/>
      <c r="G6" s="391"/>
      <c r="H6" s="392"/>
      <c r="I6" s="5"/>
      <c r="J6" s="274" t="s">
        <v>219</v>
      </c>
      <c r="K6" s="274" t="s">
        <v>220</v>
      </c>
      <c r="L6" s="275" t="s">
        <v>219</v>
      </c>
      <c r="M6" s="275" t="s">
        <v>220</v>
      </c>
      <c r="N6" s="275" t="s">
        <v>219</v>
      </c>
      <c r="O6" s="275" t="s">
        <v>220</v>
      </c>
      <c r="P6" s="275" t="s">
        <v>219</v>
      </c>
      <c r="Q6" s="21" t="s">
        <v>220</v>
      </c>
      <c r="R6" s="404"/>
      <c r="S6" s="391"/>
      <c r="T6" s="396" t="s">
        <v>242</v>
      </c>
      <c r="U6" s="397"/>
      <c r="V6" s="79" t="s">
        <v>247</v>
      </c>
      <c r="W6" s="398" t="s">
        <v>248</v>
      </c>
      <c r="X6" s="399"/>
      <c r="Y6" s="80" t="s">
        <v>249</v>
      </c>
    </row>
    <row r="7" spans="1:25" ht="21" customHeight="1" x14ac:dyDescent="0.25">
      <c r="A7" s="475">
        <v>1</v>
      </c>
      <c r="B7" s="496" t="s">
        <v>99</v>
      </c>
      <c r="C7" s="428" t="s">
        <v>34</v>
      </c>
      <c r="D7" s="428" t="s">
        <v>7</v>
      </c>
      <c r="E7" s="494" t="s">
        <v>132</v>
      </c>
      <c r="F7" s="1" t="s">
        <v>8</v>
      </c>
      <c r="G7" s="171">
        <v>822835</v>
      </c>
      <c r="H7" s="405">
        <v>64.290000000000006</v>
      </c>
      <c r="I7" s="1" t="s">
        <v>8</v>
      </c>
      <c r="J7" s="84"/>
      <c r="K7" s="85"/>
      <c r="L7" s="178">
        <v>0</v>
      </c>
      <c r="M7" s="255">
        <v>0</v>
      </c>
      <c r="N7" s="178">
        <v>0</v>
      </c>
      <c r="O7" s="180">
        <v>0</v>
      </c>
      <c r="P7" s="264">
        <v>822835</v>
      </c>
      <c r="Q7" s="150">
        <v>822553</v>
      </c>
      <c r="R7" s="509"/>
      <c r="S7" s="442"/>
      <c r="T7" s="57" t="s">
        <v>243</v>
      </c>
      <c r="U7" s="58">
        <v>0</v>
      </c>
      <c r="V7" s="544"/>
      <c r="W7" s="92" t="s">
        <v>8</v>
      </c>
      <c r="X7" s="157">
        <f>K7+M7+O7+Q7</f>
        <v>822553</v>
      </c>
      <c r="Y7" s="505">
        <f>X7/X8*100</f>
        <v>64.272899603213673</v>
      </c>
    </row>
    <row r="8" spans="1:25" ht="21" customHeight="1" thickBot="1" x14ac:dyDescent="0.3">
      <c r="A8" s="468"/>
      <c r="B8" s="497"/>
      <c r="C8" s="473"/>
      <c r="D8" s="473"/>
      <c r="E8" s="495"/>
      <c r="F8" s="2" t="s">
        <v>9</v>
      </c>
      <c r="G8" s="172">
        <v>1279782</v>
      </c>
      <c r="H8" s="406"/>
      <c r="I8" s="2" t="s">
        <v>9</v>
      </c>
      <c r="J8" s="18"/>
      <c r="K8" s="19"/>
      <c r="L8" s="182">
        <v>0</v>
      </c>
      <c r="M8" s="256">
        <v>0</v>
      </c>
      <c r="N8" s="182">
        <v>0</v>
      </c>
      <c r="O8" s="184">
        <v>0</v>
      </c>
      <c r="P8" s="265">
        <v>1279782</v>
      </c>
      <c r="Q8" s="151">
        <f>P8</f>
        <v>1279782</v>
      </c>
      <c r="R8" s="514"/>
      <c r="S8" s="444"/>
      <c r="T8" s="59" t="s">
        <v>244</v>
      </c>
      <c r="U8" s="60">
        <v>0</v>
      </c>
      <c r="V8" s="508"/>
      <c r="W8" s="94" t="s">
        <v>9</v>
      </c>
      <c r="X8" s="158">
        <f t="shared" ref="X8:X22" si="0">K8+M8+O8+Q8</f>
        <v>1279782</v>
      </c>
      <c r="Y8" s="506"/>
    </row>
    <row r="9" spans="1:25" ht="21" customHeight="1" x14ac:dyDescent="0.25">
      <c r="A9" s="475">
        <v>2</v>
      </c>
      <c r="B9" s="496" t="s">
        <v>109</v>
      </c>
      <c r="C9" s="428" t="s">
        <v>35</v>
      </c>
      <c r="D9" s="428" t="s">
        <v>7</v>
      </c>
      <c r="E9" s="496" t="s">
        <v>108</v>
      </c>
      <c r="F9" s="1" t="s">
        <v>8</v>
      </c>
      <c r="G9" s="171">
        <v>61130779</v>
      </c>
      <c r="H9" s="413">
        <v>74.290000000000006</v>
      </c>
      <c r="I9" s="1" t="s">
        <v>8</v>
      </c>
      <c r="J9" s="84"/>
      <c r="K9" s="85"/>
      <c r="L9" s="178">
        <v>0</v>
      </c>
      <c r="M9" s="255">
        <v>0</v>
      </c>
      <c r="N9" s="178">
        <v>0</v>
      </c>
      <c r="O9" s="180">
        <v>0</v>
      </c>
      <c r="P9" s="264">
        <v>61130779</v>
      </c>
      <c r="Q9" s="150">
        <v>61087789</v>
      </c>
      <c r="R9" s="509"/>
      <c r="S9" s="442"/>
      <c r="T9" s="57" t="s">
        <v>243</v>
      </c>
      <c r="U9" s="58">
        <v>0</v>
      </c>
      <c r="V9" s="544"/>
      <c r="W9" s="92" t="s">
        <v>8</v>
      </c>
      <c r="X9" s="157">
        <f t="shared" si="0"/>
        <v>61087789</v>
      </c>
      <c r="Y9" s="505">
        <f>X9/X10</f>
        <v>74.26608255030375</v>
      </c>
    </row>
    <row r="10" spans="1:25" ht="21" customHeight="1" thickBot="1" x14ac:dyDescent="0.3">
      <c r="A10" s="468"/>
      <c r="B10" s="497"/>
      <c r="C10" s="473"/>
      <c r="D10" s="473"/>
      <c r="E10" s="497"/>
      <c r="F10" s="2" t="s">
        <v>9</v>
      </c>
      <c r="G10" s="172">
        <v>822835</v>
      </c>
      <c r="H10" s="414"/>
      <c r="I10" s="2" t="s">
        <v>9</v>
      </c>
      <c r="J10" s="18"/>
      <c r="K10" s="19"/>
      <c r="L10" s="182">
        <v>0</v>
      </c>
      <c r="M10" s="256">
        <v>0</v>
      </c>
      <c r="N10" s="182">
        <v>0</v>
      </c>
      <c r="O10" s="184">
        <v>0</v>
      </c>
      <c r="P10" s="265">
        <v>822835</v>
      </c>
      <c r="Q10" s="151">
        <v>822553</v>
      </c>
      <c r="R10" s="514"/>
      <c r="S10" s="444"/>
      <c r="T10" s="59" t="s">
        <v>244</v>
      </c>
      <c r="U10" s="60">
        <v>0</v>
      </c>
      <c r="V10" s="508"/>
      <c r="W10" s="94" t="s">
        <v>9</v>
      </c>
      <c r="X10" s="158">
        <f t="shared" si="0"/>
        <v>822553</v>
      </c>
      <c r="Y10" s="506"/>
    </row>
    <row r="11" spans="1:25" ht="27" customHeight="1" x14ac:dyDescent="0.25">
      <c r="A11" s="475">
        <v>3</v>
      </c>
      <c r="B11" s="496" t="s">
        <v>130</v>
      </c>
      <c r="C11" s="477" t="s">
        <v>39</v>
      </c>
      <c r="D11" s="428" t="s">
        <v>36</v>
      </c>
      <c r="E11" s="496" t="s">
        <v>102</v>
      </c>
      <c r="F11" s="1" t="s">
        <v>8</v>
      </c>
      <c r="G11" s="171">
        <v>178665</v>
      </c>
      <c r="H11" s="405">
        <v>56.06</v>
      </c>
      <c r="I11" s="1" t="s">
        <v>8</v>
      </c>
      <c r="J11" s="84"/>
      <c r="K11" s="85"/>
      <c r="L11" s="186">
        <v>89332</v>
      </c>
      <c r="M11" s="255">
        <v>89332</v>
      </c>
      <c r="N11" s="178">
        <v>0</v>
      </c>
      <c r="O11" s="180">
        <v>0</v>
      </c>
      <c r="P11" s="264">
        <v>89332</v>
      </c>
      <c r="Q11" s="156">
        <v>0</v>
      </c>
      <c r="R11" s="509"/>
      <c r="S11" s="442"/>
      <c r="T11" s="57" t="s">
        <v>243</v>
      </c>
      <c r="U11" s="58">
        <v>0</v>
      </c>
      <c r="V11" s="91"/>
      <c r="W11" s="92" t="s">
        <v>8</v>
      </c>
      <c r="X11" s="163">
        <f t="shared" si="0"/>
        <v>89332</v>
      </c>
      <c r="Y11" s="505">
        <f>X11/X12*100</f>
        <v>56.059541141623569</v>
      </c>
    </row>
    <row r="12" spans="1:25" ht="27" customHeight="1" thickBot="1" x14ac:dyDescent="0.3">
      <c r="A12" s="467"/>
      <c r="B12" s="515"/>
      <c r="C12" s="471"/>
      <c r="D12" s="429"/>
      <c r="E12" s="515"/>
      <c r="F12" s="3" t="s">
        <v>9</v>
      </c>
      <c r="G12" s="204">
        <v>318704</v>
      </c>
      <c r="H12" s="423"/>
      <c r="I12" s="9" t="s">
        <v>9</v>
      </c>
      <c r="J12" s="14"/>
      <c r="K12" s="15"/>
      <c r="L12" s="188">
        <v>159352</v>
      </c>
      <c r="M12" s="257">
        <v>159352</v>
      </c>
      <c r="N12" s="258">
        <v>0</v>
      </c>
      <c r="O12" s="190">
        <v>0</v>
      </c>
      <c r="P12" s="266">
        <v>159352</v>
      </c>
      <c r="Q12" s="155">
        <v>0</v>
      </c>
      <c r="R12" s="510"/>
      <c r="S12" s="448"/>
      <c r="T12" s="49" t="s">
        <v>244</v>
      </c>
      <c r="U12" s="47">
        <v>0</v>
      </c>
      <c r="V12" s="37"/>
      <c r="W12" s="95" t="s">
        <v>9</v>
      </c>
      <c r="X12" s="159">
        <f t="shared" si="0"/>
        <v>159352</v>
      </c>
      <c r="Y12" s="506"/>
    </row>
    <row r="13" spans="1:25" ht="25.5" customHeight="1" x14ac:dyDescent="0.25">
      <c r="A13" s="467">
        <v>4</v>
      </c>
      <c r="B13" s="511" t="s">
        <v>103</v>
      </c>
      <c r="C13" s="471" t="s">
        <v>41</v>
      </c>
      <c r="D13" s="429" t="s">
        <v>15</v>
      </c>
      <c r="E13" s="511" t="s">
        <v>104</v>
      </c>
      <c r="F13" s="3" t="s">
        <v>8</v>
      </c>
      <c r="G13" s="204">
        <v>22511790</v>
      </c>
      <c r="H13" s="430">
        <v>126</v>
      </c>
      <c r="I13" s="3" t="s">
        <v>8</v>
      </c>
      <c r="J13" s="12"/>
      <c r="K13" s="13"/>
      <c r="L13" s="259">
        <v>8933250</v>
      </c>
      <c r="M13" s="260">
        <v>0</v>
      </c>
      <c r="N13" s="259">
        <v>4466625</v>
      </c>
      <c r="O13" s="261">
        <v>4994724</v>
      </c>
      <c r="P13" s="267">
        <v>9111915</v>
      </c>
      <c r="Q13" s="153">
        <v>17481534</v>
      </c>
      <c r="R13" s="114" t="s">
        <v>8</v>
      </c>
      <c r="S13" s="115">
        <v>0</v>
      </c>
      <c r="T13" s="48" t="s">
        <v>243</v>
      </c>
      <c r="U13" s="46">
        <v>0</v>
      </c>
      <c r="V13" s="543">
        <v>0</v>
      </c>
      <c r="W13" s="96" t="s">
        <v>8</v>
      </c>
      <c r="X13" s="160">
        <f t="shared" si="0"/>
        <v>22476258</v>
      </c>
      <c r="Y13" s="505">
        <f>X13/X14</f>
        <v>125.8011250104945</v>
      </c>
    </row>
    <row r="14" spans="1:25" ht="21" customHeight="1" thickBot="1" x14ac:dyDescent="0.3">
      <c r="A14" s="467"/>
      <c r="B14" s="515"/>
      <c r="C14" s="471"/>
      <c r="D14" s="429"/>
      <c r="E14" s="515"/>
      <c r="F14" s="3" t="s">
        <v>9</v>
      </c>
      <c r="G14" s="204">
        <v>178665</v>
      </c>
      <c r="H14" s="423"/>
      <c r="I14" s="9" t="s">
        <v>9</v>
      </c>
      <c r="J14" s="14"/>
      <c r="K14" s="15"/>
      <c r="L14" s="258">
        <v>178665</v>
      </c>
      <c r="M14" s="257">
        <v>178665</v>
      </c>
      <c r="N14" s="258">
        <v>178665</v>
      </c>
      <c r="O14" s="261">
        <v>178665</v>
      </c>
      <c r="P14" s="268">
        <v>178665</v>
      </c>
      <c r="Q14" s="152">
        <v>178665</v>
      </c>
      <c r="R14" s="116" t="s">
        <v>9</v>
      </c>
      <c r="S14" s="117">
        <v>0</v>
      </c>
      <c r="T14" s="49" t="s">
        <v>244</v>
      </c>
      <c r="U14" s="47">
        <v>0</v>
      </c>
      <c r="V14" s="545"/>
      <c r="W14" s="95" t="s">
        <v>9</v>
      </c>
      <c r="X14" s="159">
        <v>178665</v>
      </c>
      <c r="Y14" s="506"/>
    </row>
    <row r="15" spans="1:25" ht="24.75" customHeight="1" x14ac:dyDescent="0.25">
      <c r="A15" s="467">
        <v>5</v>
      </c>
      <c r="B15" s="537" t="s">
        <v>227</v>
      </c>
      <c r="C15" s="471" t="s">
        <v>44</v>
      </c>
      <c r="D15" s="429" t="s">
        <v>15</v>
      </c>
      <c r="E15" s="537" t="s">
        <v>105</v>
      </c>
      <c r="F15" s="3" t="s">
        <v>8</v>
      </c>
      <c r="G15" s="204">
        <v>212</v>
      </c>
      <c r="H15" s="430">
        <v>100</v>
      </c>
      <c r="I15" s="3" t="s">
        <v>8</v>
      </c>
      <c r="J15" s="12"/>
      <c r="K15" s="13"/>
      <c r="L15" s="259">
        <v>50</v>
      </c>
      <c r="M15" s="260">
        <v>0</v>
      </c>
      <c r="N15" s="259">
        <v>80</v>
      </c>
      <c r="O15" s="261">
        <v>103</v>
      </c>
      <c r="P15" s="267">
        <v>82</v>
      </c>
      <c r="Q15" s="153">
        <v>35</v>
      </c>
      <c r="R15" s="114" t="s">
        <v>8</v>
      </c>
      <c r="S15" s="115">
        <v>0</v>
      </c>
      <c r="T15" s="48" t="s">
        <v>243</v>
      </c>
      <c r="U15" s="46">
        <v>0</v>
      </c>
      <c r="V15" s="543">
        <v>0</v>
      </c>
      <c r="W15" s="96" t="s">
        <v>8</v>
      </c>
      <c r="X15" s="160">
        <f t="shared" si="0"/>
        <v>138</v>
      </c>
      <c r="Y15" s="512">
        <f>X15/X16*100</f>
        <v>65.402843601895739</v>
      </c>
    </row>
    <row r="16" spans="1:25" ht="24.75" customHeight="1" thickBot="1" x14ac:dyDescent="0.3">
      <c r="A16" s="468"/>
      <c r="B16" s="495"/>
      <c r="C16" s="472"/>
      <c r="D16" s="473"/>
      <c r="E16" s="495"/>
      <c r="F16" s="2" t="s">
        <v>9</v>
      </c>
      <c r="G16" s="172">
        <v>212</v>
      </c>
      <c r="H16" s="406"/>
      <c r="I16" s="2" t="s">
        <v>9</v>
      </c>
      <c r="J16" s="18"/>
      <c r="K16" s="19"/>
      <c r="L16" s="182">
        <v>50</v>
      </c>
      <c r="M16" s="257">
        <v>50</v>
      </c>
      <c r="N16" s="182">
        <v>80</v>
      </c>
      <c r="O16" s="261">
        <v>80</v>
      </c>
      <c r="P16" s="269">
        <v>82</v>
      </c>
      <c r="Q16" s="151">
        <v>81</v>
      </c>
      <c r="R16" s="118" t="s">
        <v>9</v>
      </c>
      <c r="S16" s="119">
        <v>0</v>
      </c>
      <c r="T16" s="59" t="s">
        <v>244</v>
      </c>
      <c r="U16" s="60">
        <v>0</v>
      </c>
      <c r="V16" s="508"/>
      <c r="W16" s="94" t="s">
        <v>9</v>
      </c>
      <c r="X16" s="158">
        <f t="shared" si="0"/>
        <v>211</v>
      </c>
      <c r="Y16" s="513"/>
    </row>
    <row r="17" spans="1:25" ht="24" customHeight="1" x14ac:dyDescent="0.25">
      <c r="A17" s="475">
        <v>6</v>
      </c>
      <c r="B17" s="494" t="s">
        <v>106</v>
      </c>
      <c r="C17" s="477" t="s">
        <v>51</v>
      </c>
      <c r="D17" s="428" t="s">
        <v>36</v>
      </c>
      <c r="E17" s="494" t="s">
        <v>107</v>
      </c>
      <c r="F17" s="1" t="s">
        <v>8</v>
      </c>
      <c r="G17" s="171">
        <v>242010</v>
      </c>
      <c r="H17" s="405">
        <v>144.9</v>
      </c>
      <c r="I17" s="1" t="s">
        <v>8</v>
      </c>
      <c r="J17" s="84"/>
      <c r="K17" s="85"/>
      <c r="L17" s="178">
        <v>121005</v>
      </c>
      <c r="M17" s="257">
        <v>218656</v>
      </c>
      <c r="N17" s="178">
        <v>0</v>
      </c>
      <c r="O17" s="261">
        <v>0</v>
      </c>
      <c r="P17" s="270">
        <v>121005</v>
      </c>
      <c r="Q17" s="156">
        <v>0</v>
      </c>
      <c r="R17" s="120" t="s">
        <v>8</v>
      </c>
      <c r="S17" s="121">
        <v>0</v>
      </c>
      <c r="T17" s="57" t="s">
        <v>243</v>
      </c>
      <c r="U17" s="58">
        <v>0</v>
      </c>
      <c r="V17" s="544">
        <v>0</v>
      </c>
      <c r="W17" s="92" t="s">
        <v>8</v>
      </c>
      <c r="X17" s="157">
        <f t="shared" si="0"/>
        <v>218656</v>
      </c>
      <c r="Y17" s="520">
        <f>((X17/X18)-1)*100</f>
        <v>342.53390002023883</v>
      </c>
    </row>
    <row r="18" spans="1:25" ht="24" customHeight="1" thickBot="1" x14ac:dyDescent="0.3">
      <c r="A18" s="467"/>
      <c r="B18" s="537"/>
      <c r="C18" s="471"/>
      <c r="D18" s="429"/>
      <c r="E18" s="537"/>
      <c r="F18" s="3" t="s">
        <v>9</v>
      </c>
      <c r="G18" s="204">
        <v>98820</v>
      </c>
      <c r="H18" s="423"/>
      <c r="I18" s="9" t="s">
        <v>9</v>
      </c>
      <c r="J18" s="14"/>
      <c r="K18" s="15"/>
      <c r="L18" s="258">
        <v>49410</v>
      </c>
      <c r="M18" s="257">
        <v>49410</v>
      </c>
      <c r="N18" s="258">
        <v>0</v>
      </c>
      <c r="O18" s="261">
        <v>0</v>
      </c>
      <c r="P18" s="268">
        <v>49410</v>
      </c>
      <c r="Q18" s="155">
        <v>0</v>
      </c>
      <c r="R18" s="116" t="s">
        <v>9</v>
      </c>
      <c r="S18" s="117">
        <v>0</v>
      </c>
      <c r="T18" s="55" t="s">
        <v>244</v>
      </c>
      <c r="U18" s="47">
        <v>0</v>
      </c>
      <c r="V18" s="545"/>
      <c r="W18" s="95" t="s">
        <v>9</v>
      </c>
      <c r="X18" s="161">
        <f t="shared" si="0"/>
        <v>49410</v>
      </c>
      <c r="Y18" s="521"/>
    </row>
    <row r="19" spans="1:25" ht="24" customHeight="1" x14ac:dyDescent="0.25">
      <c r="A19" s="467">
        <v>7</v>
      </c>
      <c r="B19" s="511" t="s">
        <v>110</v>
      </c>
      <c r="C19" s="469" t="s">
        <v>52</v>
      </c>
      <c r="D19" s="429" t="s">
        <v>15</v>
      </c>
      <c r="E19" s="537" t="s">
        <v>111</v>
      </c>
      <c r="F19" s="3" t="s">
        <v>8</v>
      </c>
      <c r="G19" s="204">
        <v>35491200</v>
      </c>
      <c r="H19" s="430">
        <f>G19/G20</f>
        <v>146.65179124829552</v>
      </c>
      <c r="I19" s="3" t="s">
        <v>8</v>
      </c>
      <c r="J19" s="12"/>
      <c r="K19" s="13"/>
      <c r="L19" s="259">
        <v>14530800</v>
      </c>
      <c r="M19" s="257">
        <f>2980400+8247200</f>
        <v>11227600</v>
      </c>
      <c r="N19" s="259">
        <v>7222600</v>
      </c>
      <c r="O19" s="261">
        <v>10524000</v>
      </c>
      <c r="P19" s="267">
        <v>13737800</v>
      </c>
      <c r="Q19" s="153">
        <v>13732400</v>
      </c>
      <c r="R19" s="114" t="s">
        <v>8</v>
      </c>
      <c r="S19" s="115">
        <v>0</v>
      </c>
      <c r="T19" s="48" t="s">
        <v>243</v>
      </c>
      <c r="U19" s="46">
        <v>0</v>
      </c>
      <c r="V19" s="543">
        <v>0</v>
      </c>
      <c r="W19" s="96" t="s">
        <v>8</v>
      </c>
      <c r="X19" s="162">
        <f>K19+M19+O19+Q19</f>
        <v>35484000</v>
      </c>
      <c r="Y19" s="505">
        <f>X19/X20</f>
        <v>146.62204041155323</v>
      </c>
    </row>
    <row r="20" spans="1:25" ht="24" customHeight="1" thickBot="1" x14ac:dyDescent="0.3">
      <c r="A20" s="467"/>
      <c r="B20" s="515"/>
      <c r="C20" s="474"/>
      <c r="D20" s="429"/>
      <c r="E20" s="537"/>
      <c r="F20" s="3" t="s">
        <v>9</v>
      </c>
      <c r="G20" s="204">
        <v>242010</v>
      </c>
      <c r="H20" s="423"/>
      <c r="I20" s="9" t="s">
        <v>9</v>
      </c>
      <c r="J20" s="14"/>
      <c r="K20" s="15"/>
      <c r="L20" s="258">
        <v>242010</v>
      </c>
      <c r="M20" s="257">
        <v>242010</v>
      </c>
      <c r="N20" s="258">
        <v>242010</v>
      </c>
      <c r="O20" s="261">
        <v>242010</v>
      </c>
      <c r="P20" s="268">
        <v>242010</v>
      </c>
      <c r="Q20" s="152">
        <v>242010</v>
      </c>
      <c r="R20" s="116" t="s">
        <v>9</v>
      </c>
      <c r="S20" s="117">
        <v>0</v>
      </c>
      <c r="T20" s="49" t="s">
        <v>244</v>
      </c>
      <c r="U20" s="47">
        <v>0</v>
      </c>
      <c r="V20" s="545"/>
      <c r="W20" s="95" t="s">
        <v>9</v>
      </c>
      <c r="X20" s="159">
        <v>242010</v>
      </c>
      <c r="Y20" s="506"/>
    </row>
    <row r="21" spans="1:25" ht="26.25" customHeight="1" x14ac:dyDescent="0.25">
      <c r="A21" s="467">
        <v>8</v>
      </c>
      <c r="B21" s="511" t="s">
        <v>128</v>
      </c>
      <c r="C21" s="469" t="s">
        <v>54</v>
      </c>
      <c r="D21" s="429" t="s">
        <v>15</v>
      </c>
      <c r="E21" s="537" t="s">
        <v>129</v>
      </c>
      <c r="F21" s="3" t="s">
        <v>8</v>
      </c>
      <c r="G21" s="276">
        <v>212</v>
      </c>
      <c r="H21" s="430">
        <v>100</v>
      </c>
      <c r="I21" s="3" t="s">
        <v>8</v>
      </c>
      <c r="J21" s="12"/>
      <c r="K21" s="13"/>
      <c r="L21" s="259">
        <v>50</v>
      </c>
      <c r="M21" s="260">
        <v>0</v>
      </c>
      <c r="N21" s="259">
        <v>80</v>
      </c>
      <c r="O21" s="261">
        <v>93</v>
      </c>
      <c r="P21" s="267">
        <v>82</v>
      </c>
      <c r="Q21" s="153">
        <v>41</v>
      </c>
      <c r="R21" s="114" t="s">
        <v>8</v>
      </c>
      <c r="S21" s="115">
        <v>0</v>
      </c>
      <c r="T21" s="48" t="s">
        <v>243</v>
      </c>
      <c r="U21" s="46">
        <v>0</v>
      </c>
      <c r="V21" s="543">
        <v>0</v>
      </c>
      <c r="W21" s="96" t="s">
        <v>8</v>
      </c>
      <c r="X21" s="160">
        <f t="shared" si="0"/>
        <v>134</v>
      </c>
      <c r="Y21" s="512">
        <f>X21/X22*100</f>
        <v>63.20754716981132</v>
      </c>
    </row>
    <row r="22" spans="1:25" ht="26.25" customHeight="1" thickBot="1" x14ac:dyDescent="0.3">
      <c r="A22" s="468"/>
      <c r="B22" s="497"/>
      <c r="C22" s="470"/>
      <c r="D22" s="473"/>
      <c r="E22" s="495"/>
      <c r="F22" s="2" t="s">
        <v>9</v>
      </c>
      <c r="G22" s="172">
        <v>212</v>
      </c>
      <c r="H22" s="406"/>
      <c r="I22" s="2" t="s">
        <v>9</v>
      </c>
      <c r="J22" s="18"/>
      <c r="K22" s="19"/>
      <c r="L22" s="182">
        <v>50</v>
      </c>
      <c r="M22" s="257">
        <v>50</v>
      </c>
      <c r="N22" s="182">
        <v>80</v>
      </c>
      <c r="O22" s="261">
        <v>80</v>
      </c>
      <c r="P22" s="269">
        <v>82</v>
      </c>
      <c r="Q22" s="151">
        <v>82</v>
      </c>
      <c r="R22" s="118" t="s">
        <v>9</v>
      </c>
      <c r="S22" s="119">
        <v>0</v>
      </c>
      <c r="T22" s="59" t="s">
        <v>244</v>
      </c>
      <c r="U22" s="60">
        <v>0</v>
      </c>
      <c r="V22" s="508"/>
      <c r="W22" s="94" t="s">
        <v>9</v>
      </c>
      <c r="X22" s="158">
        <f t="shared" si="0"/>
        <v>212</v>
      </c>
      <c r="Y22" s="513"/>
    </row>
    <row r="23" spans="1:25" ht="36" customHeight="1" x14ac:dyDescent="0.25">
      <c r="A23" s="475">
        <v>9</v>
      </c>
      <c r="B23" s="496" t="s">
        <v>118</v>
      </c>
      <c r="C23" s="476" t="s">
        <v>116</v>
      </c>
      <c r="D23" s="428" t="s">
        <v>15</v>
      </c>
      <c r="E23" s="496" t="s">
        <v>119</v>
      </c>
      <c r="F23" s="1" t="s">
        <v>8</v>
      </c>
      <c r="G23" s="171">
        <v>314621</v>
      </c>
      <c r="H23" s="405">
        <v>32.74</v>
      </c>
      <c r="I23" s="1" t="s">
        <v>8</v>
      </c>
      <c r="J23" s="84"/>
      <c r="K23" s="85"/>
      <c r="L23" s="186">
        <v>157310</v>
      </c>
      <c r="M23" s="257">
        <v>296200</v>
      </c>
      <c r="N23" s="186"/>
      <c r="O23" s="261">
        <v>0</v>
      </c>
      <c r="P23" s="264">
        <v>15311</v>
      </c>
      <c r="Q23" s="156">
        <v>0</v>
      </c>
      <c r="R23" s="120" t="s">
        <v>8</v>
      </c>
      <c r="S23" s="121">
        <v>0</v>
      </c>
      <c r="T23" s="57" t="s">
        <v>243</v>
      </c>
      <c r="U23" s="58">
        <v>0</v>
      </c>
      <c r="V23" s="544">
        <v>0</v>
      </c>
      <c r="W23" s="92" t="s">
        <v>8</v>
      </c>
      <c r="X23" s="157">
        <f t="shared" ref="X23:X32" si="1">K23+M23+O23+Q23</f>
        <v>296200</v>
      </c>
      <c r="Y23" s="520">
        <f>X23/X24*100</f>
        <v>61.639117740703661</v>
      </c>
    </row>
    <row r="24" spans="1:25" ht="36" customHeight="1" thickBot="1" x14ac:dyDescent="0.3">
      <c r="A24" s="467"/>
      <c r="B24" s="515"/>
      <c r="C24" s="474"/>
      <c r="D24" s="429"/>
      <c r="E24" s="515"/>
      <c r="F24" s="3" t="s">
        <v>9</v>
      </c>
      <c r="G24" s="204">
        <v>961078</v>
      </c>
      <c r="H24" s="423"/>
      <c r="I24" s="9" t="s">
        <v>9</v>
      </c>
      <c r="J24" s="14"/>
      <c r="K24" s="15"/>
      <c r="L24" s="188">
        <v>480539</v>
      </c>
      <c r="M24" s="257">
        <v>480539</v>
      </c>
      <c r="N24" s="188"/>
      <c r="O24" s="261">
        <v>0</v>
      </c>
      <c r="P24" s="266">
        <v>480539</v>
      </c>
      <c r="Q24" s="155">
        <v>0</v>
      </c>
      <c r="R24" s="116" t="s">
        <v>9</v>
      </c>
      <c r="S24" s="117">
        <v>0</v>
      </c>
      <c r="T24" s="49" t="s">
        <v>244</v>
      </c>
      <c r="U24" s="47">
        <v>0</v>
      </c>
      <c r="V24" s="545"/>
      <c r="W24" s="95" t="s">
        <v>9</v>
      </c>
      <c r="X24" s="161">
        <f t="shared" si="1"/>
        <v>480539</v>
      </c>
      <c r="Y24" s="521"/>
    </row>
    <row r="25" spans="1:25" ht="24.75" customHeight="1" x14ac:dyDescent="0.25">
      <c r="A25" s="467">
        <v>10</v>
      </c>
      <c r="B25" s="511" t="s">
        <v>120</v>
      </c>
      <c r="C25" s="429" t="s">
        <v>117</v>
      </c>
      <c r="D25" s="429" t="s">
        <v>15</v>
      </c>
      <c r="E25" s="511" t="s">
        <v>121</v>
      </c>
      <c r="F25" s="3" t="s">
        <v>8</v>
      </c>
      <c r="G25" s="204">
        <v>2962000</v>
      </c>
      <c r="H25" s="430">
        <v>10</v>
      </c>
      <c r="I25" s="3" t="s">
        <v>8</v>
      </c>
      <c r="J25" s="12"/>
      <c r="K25" s="13"/>
      <c r="L25" s="259">
        <v>1184800</v>
      </c>
      <c r="M25" s="257">
        <f>355440+533160</f>
        <v>888600</v>
      </c>
      <c r="N25" s="259">
        <v>888600</v>
      </c>
      <c r="O25" s="261">
        <v>675818</v>
      </c>
      <c r="P25" s="271">
        <v>888600</v>
      </c>
      <c r="Q25" s="153">
        <v>1397582</v>
      </c>
      <c r="R25" s="114" t="s">
        <v>8</v>
      </c>
      <c r="S25" s="115">
        <v>0</v>
      </c>
      <c r="T25" s="81" t="s">
        <v>243</v>
      </c>
      <c r="U25" s="46">
        <v>0</v>
      </c>
      <c r="V25" s="543">
        <v>0</v>
      </c>
      <c r="W25" s="96" t="s">
        <v>8</v>
      </c>
      <c r="X25" s="162">
        <f t="shared" si="1"/>
        <v>2962000</v>
      </c>
      <c r="Y25" s="505">
        <f>X25/X26</f>
        <v>10</v>
      </c>
    </row>
    <row r="26" spans="1:25" ht="24.75" customHeight="1" thickBot="1" x14ac:dyDescent="0.3">
      <c r="A26" s="467"/>
      <c r="B26" s="515"/>
      <c r="C26" s="429"/>
      <c r="D26" s="429"/>
      <c r="E26" s="515"/>
      <c r="F26" s="3" t="s">
        <v>9</v>
      </c>
      <c r="G26" s="204">
        <v>296200</v>
      </c>
      <c r="H26" s="423"/>
      <c r="I26" s="9" t="s">
        <v>9</v>
      </c>
      <c r="J26" s="14"/>
      <c r="K26" s="15"/>
      <c r="L26" s="258">
        <v>296200</v>
      </c>
      <c r="M26" s="257">
        <v>296200</v>
      </c>
      <c r="N26" s="258">
        <v>296200</v>
      </c>
      <c r="O26" s="261">
        <v>296200</v>
      </c>
      <c r="P26" s="272">
        <v>296200</v>
      </c>
      <c r="Q26" s="152">
        <v>296200</v>
      </c>
      <c r="R26" s="116" t="s">
        <v>9</v>
      </c>
      <c r="S26" s="117">
        <v>0</v>
      </c>
      <c r="T26" s="49" t="s">
        <v>244</v>
      </c>
      <c r="U26" s="47">
        <v>0</v>
      </c>
      <c r="V26" s="545"/>
      <c r="W26" s="95" t="s">
        <v>9</v>
      </c>
      <c r="X26" s="161">
        <v>296200</v>
      </c>
      <c r="Y26" s="506"/>
    </row>
    <row r="27" spans="1:25" ht="36" customHeight="1" x14ac:dyDescent="0.25">
      <c r="A27" s="467">
        <v>11</v>
      </c>
      <c r="B27" s="511" t="s">
        <v>228</v>
      </c>
      <c r="C27" s="429" t="s">
        <v>124</v>
      </c>
      <c r="D27" s="429" t="s">
        <v>15</v>
      </c>
      <c r="E27" s="511" t="s">
        <v>166</v>
      </c>
      <c r="F27" s="3" t="s">
        <v>8</v>
      </c>
      <c r="G27" s="204">
        <v>212</v>
      </c>
      <c r="H27" s="430">
        <v>100</v>
      </c>
      <c r="I27" s="3" t="s">
        <v>8</v>
      </c>
      <c r="J27" s="12"/>
      <c r="K27" s="13"/>
      <c r="L27" s="259">
        <v>50</v>
      </c>
      <c r="M27" s="257">
        <v>0</v>
      </c>
      <c r="N27" s="259">
        <v>80</v>
      </c>
      <c r="O27" s="261">
        <v>210</v>
      </c>
      <c r="P27" s="267">
        <v>82</v>
      </c>
      <c r="Q27" s="154">
        <v>0</v>
      </c>
      <c r="R27" s="114" t="s">
        <v>8</v>
      </c>
      <c r="S27" s="115">
        <v>0</v>
      </c>
      <c r="T27" s="81" t="s">
        <v>243</v>
      </c>
      <c r="U27" s="46">
        <v>0</v>
      </c>
      <c r="V27" s="543">
        <v>0</v>
      </c>
      <c r="W27" s="96" t="s">
        <v>8</v>
      </c>
      <c r="X27" s="162">
        <f t="shared" si="1"/>
        <v>210</v>
      </c>
      <c r="Y27" s="505">
        <f>X27/X28*100</f>
        <v>99.056603773584911</v>
      </c>
    </row>
    <row r="28" spans="1:25" ht="36" customHeight="1" thickBot="1" x14ac:dyDescent="0.3">
      <c r="A28" s="467"/>
      <c r="B28" s="515"/>
      <c r="C28" s="429"/>
      <c r="D28" s="429"/>
      <c r="E28" s="515"/>
      <c r="F28" s="3" t="s">
        <v>9</v>
      </c>
      <c r="G28" s="204">
        <v>212</v>
      </c>
      <c r="H28" s="423"/>
      <c r="I28" s="9" t="s">
        <v>9</v>
      </c>
      <c r="J28" s="14"/>
      <c r="K28" s="15"/>
      <c r="L28" s="258">
        <v>50</v>
      </c>
      <c r="M28" s="257">
        <v>50</v>
      </c>
      <c r="N28" s="258">
        <v>80</v>
      </c>
      <c r="O28" s="261">
        <v>80</v>
      </c>
      <c r="P28" s="268">
        <v>82</v>
      </c>
      <c r="Q28" s="152">
        <v>82</v>
      </c>
      <c r="R28" s="116" t="s">
        <v>9</v>
      </c>
      <c r="S28" s="117">
        <v>0</v>
      </c>
      <c r="T28" s="49" t="s">
        <v>244</v>
      </c>
      <c r="U28" s="47">
        <v>0</v>
      </c>
      <c r="V28" s="545"/>
      <c r="W28" s="95" t="s">
        <v>9</v>
      </c>
      <c r="X28" s="161">
        <f t="shared" si="1"/>
        <v>212</v>
      </c>
      <c r="Y28" s="506"/>
    </row>
    <row r="29" spans="1:25" ht="39" customHeight="1" x14ac:dyDescent="0.25">
      <c r="A29" s="467">
        <v>12</v>
      </c>
      <c r="B29" s="511" t="s">
        <v>122</v>
      </c>
      <c r="C29" s="429" t="s">
        <v>123</v>
      </c>
      <c r="D29" s="429" t="s">
        <v>15</v>
      </c>
      <c r="E29" s="511" t="s">
        <v>125</v>
      </c>
      <c r="F29" s="3" t="s">
        <v>8</v>
      </c>
      <c r="G29" s="204">
        <v>165789</v>
      </c>
      <c r="H29" s="430">
        <v>9</v>
      </c>
      <c r="I29" s="3" t="s">
        <v>8</v>
      </c>
      <c r="J29" s="12"/>
      <c r="K29" s="13"/>
      <c r="L29" s="259">
        <v>55263</v>
      </c>
      <c r="M29" s="257">
        <v>0</v>
      </c>
      <c r="N29" s="259">
        <v>73684</v>
      </c>
      <c r="O29" s="261">
        <v>128775</v>
      </c>
      <c r="P29" s="267">
        <v>36842</v>
      </c>
      <c r="Q29" s="153">
        <v>36756</v>
      </c>
      <c r="R29" s="114" t="s">
        <v>8</v>
      </c>
      <c r="S29" s="115">
        <v>0</v>
      </c>
      <c r="T29" s="81" t="s">
        <v>243</v>
      </c>
      <c r="U29" s="46">
        <v>0</v>
      </c>
      <c r="V29" s="543">
        <v>0</v>
      </c>
      <c r="W29" s="96" t="s">
        <v>8</v>
      </c>
      <c r="X29" s="162">
        <f t="shared" si="1"/>
        <v>165531</v>
      </c>
      <c r="Y29" s="505">
        <f>X29/X30</f>
        <v>8.9859942456978441</v>
      </c>
    </row>
    <row r="30" spans="1:25" ht="39" customHeight="1" thickBot="1" x14ac:dyDescent="0.3">
      <c r="A30" s="467"/>
      <c r="B30" s="515"/>
      <c r="C30" s="429"/>
      <c r="D30" s="429"/>
      <c r="E30" s="515"/>
      <c r="F30" s="3" t="s">
        <v>9</v>
      </c>
      <c r="G30" s="204">
        <v>18421</v>
      </c>
      <c r="H30" s="423"/>
      <c r="I30" s="9" t="s">
        <v>9</v>
      </c>
      <c r="J30" s="14"/>
      <c r="K30" s="15"/>
      <c r="L30" s="258">
        <v>18421</v>
      </c>
      <c r="M30" s="257">
        <v>0</v>
      </c>
      <c r="N30" s="258">
        <v>18421</v>
      </c>
      <c r="O30" s="261">
        <v>18421</v>
      </c>
      <c r="P30" s="272">
        <v>18421</v>
      </c>
      <c r="Q30" s="152">
        <v>18421</v>
      </c>
      <c r="R30" s="116" t="s">
        <v>9</v>
      </c>
      <c r="S30" s="117">
        <v>0</v>
      </c>
      <c r="T30" s="49" t="s">
        <v>244</v>
      </c>
      <c r="U30" s="47">
        <v>0</v>
      </c>
      <c r="V30" s="545"/>
      <c r="W30" s="95" t="s">
        <v>9</v>
      </c>
      <c r="X30" s="161">
        <v>18421</v>
      </c>
      <c r="Y30" s="506"/>
    </row>
    <row r="31" spans="1:25" ht="45" customHeight="1" x14ac:dyDescent="0.25">
      <c r="A31" s="467">
        <v>13</v>
      </c>
      <c r="B31" s="511" t="s">
        <v>229</v>
      </c>
      <c r="C31" s="429" t="s">
        <v>126</v>
      </c>
      <c r="D31" s="429" t="s">
        <v>15</v>
      </c>
      <c r="E31" s="511" t="s">
        <v>127</v>
      </c>
      <c r="F31" s="3" t="s">
        <v>8</v>
      </c>
      <c r="G31" s="204">
        <v>212</v>
      </c>
      <c r="H31" s="430">
        <v>100</v>
      </c>
      <c r="I31" s="3" t="s">
        <v>8</v>
      </c>
      <c r="J31" s="12"/>
      <c r="K31" s="13"/>
      <c r="L31" s="259">
        <v>50</v>
      </c>
      <c r="M31" s="257">
        <v>0</v>
      </c>
      <c r="N31" s="259">
        <v>80</v>
      </c>
      <c r="O31" s="261">
        <v>154</v>
      </c>
      <c r="P31" s="267">
        <v>82</v>
      </c>
      <c r="Q31" s="153">
        <v>4</v>
      </c>
      <c r="R31" s="114" t="s">
        <v>8</v>
      </c>
      <c r="S31" s="115">
        <v>0</v>
      </c>
      <c r="T31" s="81" t="s">
        <v>243</v>
      </c>
      <c r="U31" s="46">
        <v>0</v>
      </c>
      <c r="V31" s="543">
        <v>0</v>
      </c>
      <c r="W31" s="96" t="s">
        <v>8</v>
      </c>
      <c r="X31" s="162">
        <f t="shared" si="1"/>
        <v>158</v>
      </c>
      <c r="Y31" s="527">
        <f>X31/X32*100</f>
        <v>74.528301886792448</v>
      </c>
    </row>
    <row r="32" spans="1:25" ht="45" customHeight="1" thickBot="1" x14ac:dyDescent="0.3">
      <c r="A32" s="468"/>
      <c r="B32" s="497"/>
      <c r="C32" s="473"/>
      <c r="D32" s="473"/>
      <c r="E32" s="497"/>
      <c r="F32" s="2" t="s">
        <v>9</v>
      </c>
      <c r="G32" s="172">
        <v>212</v>
      </c>
      <c r="H32" s="406"/>
      <c r="I32" s="2" t="s">
        <v>9</v>
      </c>
      <c r="J32" s="18"/>
      <c r="K32" s="19"/>
      <c r="L32" s="182">
        <v>50</v>
      </c>
      <c r="M32" s="262">
        <v>50</v>
      </c>
      <c r="N32" s="182">
        <v>80</v>
      </c>
      <c r="O32" s="263">
        <v>80</v>
      </c>
      <c r="P32" s="269">
        <v>82</v>
      </c>
      <c r="Q32" s="151">
        <v>82</v>
      </c>
      <c r="R32" s="118" t="s">
        <v>9</v>
      </c>
      <c r="S32" s="119">
        <v>0</v>
      </c>
      <c r="T32" s="59" t="s">
        <v>244</v>
      </c>
      <c r="U32" s="60">
        <v>0</v>
      </c>
      <c r="V32" s="508"/>
      <c r="W32" s="94" t="s">
        <v>9</v>
      </c>
      <c r="X32" s="158">
        <f t="shared" si="1"/>
        <v>212</v>
      </c>
      <c r="Y32" s="528"/>
    </row>
    <row r="33" spans="1:16" x14ac:dyDescent="0.25">
      <c r="A33" t="s">
        <v>225</v>
      </c>
      <c r="B33" t="s">
        <v>226</v>
      </c>
    </row>
    <row r="37" spans="1:16" ht="18.75" x14ac:dyDescent="0.3">
      <c r="E37" s="251" t="s">
        <v>261</v>
      </c>
      <c r="F37" s="252"/>
      <c r="G37" s="252"/>
      <c r="H37" s="252"/>
      <c r="I37" s="252"/>
      <c r="J37" s="252"/>
      <c r="L37" s="252"/>
      <c r="M37"/>
      <c r="N37"/>
      <c r="O37"/>
      <c r="P37" s="251" t="s">
        <v>264</v>
      </c>
    </row>
    <row r="38" spans="1:16" ht="18.75" x14ac:dyDescent="0.3">
      <c r="E38" s="251"/>
      <c r="F38" s="252"/>
      <c r="G38" s="252"/>
      <c r="H38" s="252"/>
      <c r="I38" s="252"/>
      <c r="J38" s="252"/>
      <c r="L38" s="252"/>
      <c r="M38"/>
      <c r="N38"/>
      <c r="O38"/>
      <c r="P38" s="251"/>
    </row>
    <row r="39" spans="1:16" ht="18.75" x14ac:dyDescent="0.3">
      <c r="E39" s="251"/>
      <c r="F39" s="252"/>
      <c r="G39" s="252"/>
      <c r="H39" s="252"/>
      <c r="I39" s="252"/>
      <c r="J39" s="252"/>
      <c r="L39" s="252"/>
      <c r="M39"/>
      <c r="N39"/>
      <c r="O39"/>
      <c r="P39" s="251"/>
    </row>
    <row r="40" spans="1:16" ht="18.75" x14ac:dyDescent="0.3">
      <c r="E40" s="252"/>
      <c r="F40" s="252"/>
      <c r="G40" s="252"/>
      <c r="H40" s="252"/>
      <c r="I40" s="252"/>
      <c r="J40" s="252"/>
      <c r="L40" s="252"/>
      <c r="M40"/>
      <c r="N40"/>
      <c r="O40"/>
      <c r="P40" s="251"/>
    </row>
    <row r="41" spans="1:16" ht="18.75" x14ac:dyDescent="0.3">
      <c r="E41" s="251" t="s">
        <v>262</v>
      </c>
      <c r="F41" s="252"/>
      <c r="G41" s="252"/>
      <c r="H41" s="252"/>
      <c r="I41" s="252"/>
      <c r="J41" s="252"/>
      <c r="L41" s="252"/>
      <c r="M41"/>
      <c r="N41"/>
      <c r="O41"/>
      <c r="P41" s="251" t="s">
        <v>265</v>
      </c>
    </row>
    <row r="42" spans="1:16" ht="18.75" x14ac:dyDescent="0.3">
      <c r="E42" s="251" t="s">
        <v>263</v>
      </c>
      <c r="F42" s="252"/>
      <c r="G42" s="252"/>
      <c r="H42" s="252"/>
      <c r="I42" s="252"/>
      <c r="J42" s="252"/>
      <c r="L42" s="252"/>
      <c r="M42"/>
      <c r="N42"/>
      <c r="O42"/>
      <c r="P42" s="251" t="s">
        <v>266</v>
      </c>
    </row>
  </sheetData>
  <mergeCells count="121">
    <mergeCell ref="V31:V32"/>
    <mergeCell ref="A4:Y4"/>
    <mergeCell ref="A3:Y3"/>
    <mergeCell ref="A2:Y2"/>
    <mergeCell ref="A1:Y1"/>
    <mergeCell ref="V15:V16"/>
    <mergeCell ref="V17:V18"/>
    <mergeCell ref="V19:V20"/>
    <mergeCell ref="V21:V22"/>
    <mergeCell ref="V23:V24"/>
    <mergeCell ref="V25:V26"/>
    <mergeCell ref="V27:V28"/>
    <mergeCell ref="V29:V30"/>
    <mergeCell ref="R7:S8"/>
    <mergeCell ref="V7:V8"/>
    <mergeCell ref="R9:S10"/>
    <mergeCell ref="V9:V10"/>
    <mergeCell ref="R11:S12"/>
    <mergeCell ref="V13:V14"/>
    <mergeCell ref="H29:H30"/>
    <mergeCell ref="A31:A32"/>
    <mergeCell ref="B31:B32"/>
    <mergeCell ref="C31:C32"/>
    <mergeCell ref="D31:D32"/>
    <mergeCell ref="E31:E32"/>
    <mergeCell ref="H31:H32"/>
    <mergeCell ref="A29:A30"/>
    <mergeCell ref="B29:B30"/>
    <mergeCell ref="C29:C30"/>
    <mergeCell ref="D29:D30"/>
    <mergeCell ref="E29:E30"/>
    <mergeCell ref="H21:H22"/>
    <mergeCell ref="H25:H26"/>
    <mergeCell ref="A27:A28"/>
    <mergeCell ref="B27:B28"/>
    <mergeCell ref="C27:C28"/>
    <mergeCell ref="D27:D28"/>
    <mergeCell ref="E27:E28"/>
    <mergeCell ref="H27:H28"/>
    <mergeCell ref="A25:A26"/>
    <mergeCell ref="B25:B26"/>
    <mergeCell ref="C25:C26"/>
    <mergeCell ref="D25:D26"/>
    <mergeCell ref="E25:E26"/>
    <mergeCell ref="H23:H24"/>
    <mergeCell ref="A21:A22"/>
    <mergeCell ref="B21:B22"/>
    <mergeCell ref="A19:A20"/>
    <mergeCell ref="B19:B20"/>
    <mergeCell ref="C19:C20"/>
    <mergeCell ref="D19:D20"/>
    <mergeCell ref="E19:E20"/>
    <mergeCell ref="C21:C22"/>
    <mergeCell ref="D21:D22"/>
    <mergeCell ref="E21:E22"/>
    <mergeCell ref="A23:A24"/>
    <mergeCell ref="B23:B24"/>
    <mergeCell ref="C23:C24"/>
    <mergeCell ref="D23:D24"/>
    <mergeCell ref="E23:E24"/>
    <mergeCell ref="C11:C12"/>
    <mergeCell ref="D11:D12"/>
    <mergeCell ref="E11:E12"/>
    <mergeCell ref="A15:A16"/>
    <mergeCell ref="B15:B16"/>
    <mergeCell ref="C15:C16"/>
    <mergeCell ref="D15:D16"/>
    <mergeCell ref="E15:E16"/>
    <mergeCell ref="A17:A18"/>
    <mergeCell ref="B17:B18"/>
    <mergeCell ref="C17:C18"/>
    <mergeCell ref="D17:D18"/>
    <mergeCell ref="E17:E18"/>
    <mergeCell ref="H15:H16"/>
    <mergeCell ref="H17:H18"/>
    <mergeCell ref="H19:H20"/>
    <mergeCell ref="H7:H8"/>
    <mergeCell ref="A9:A10"/>
    <mergeCell ref="B9:B10"/>
    <mergeCell ref="C9:C10"/>
    <mergeCell ref="D9:D10"/>
    <mergeCell ref="E9:E10"/>
    <mergeCell ref="H9:H10"/>
    <mergeCell ref="A7:A8"/>
    <mergeCell ref="B7:B8"/>
    <mergeCell ref="C7:C8"/>
    <mergeCell ref="D7:D8"/>
    <mergeCell ref="E7:E8"/>
    <mergeCell ref="H13:H14"/>
    <mergeCell ref="A13:A14"/>
    <mergeCell ref="B13:B14"/>
    <mergeCell ref="C13:C14"/>
    <mergeCell ref="D13:D14"/>
    <mergeCell ref="E13:E14"/>
    <mergeCell ref="H11:H12"/>
    <mergeCell ref="A11:A12"/>
    <mergeCell ref="B11:B12"/>
    <mergeCell ref="I5:Q5"/>
    <mergeCell ref="A5:A6"/>
    <mergeCell ref="B5:B6"/>
    <mergeCell ref="C5:C6"/>
    <mergeCell ref="D5:D6"/>
    <mergeCell ref="E5:E6"/>
    <mergeCell ref="F5:H6"/>
    <mergeCell ref="R5:S6"/>
    <mergeCell ref="T5:Y5"/>
    <mergeCell ref="T6:U6"/>
    <mergeCell ref="W6:X6"/>
    <mergeCell ref="Y25:Y26"/>
    <mergeCell ref="Y27:Y28"/>
    <mergeCell ref="Y29:Y30"/>
    <mergeCell ref="Y31:Y32"/>
    <mergeCell ref="Y7:Y8"/>
    <mergeCell ref="Y9:Y10"/>
    <mergeCell ref="Y11:Y12"/>
    <mergeCell ref="Y13:Y14"/>
    <mergeCell ref="Y15:Y16"/>
    <mergeCell ref="Y17:Y18"/>
    <mergeCell ref="Y19:Y20"/>
    <mergeCell ref="Y21:Y22"/>
    <mergeCell ref="Y23:Y24"/>
  </mergeCells>
  <pageMargins left="0.7" right="0.7" top="0.75" bottom="0.75" header="0.3" footer="0.3"/>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zoomScale="70" zoomScaleNormal="70" workbookViewId="0">
      <selection activeCell="C13" sqref="C13:C14"/>
    </sheetView>
  </sheetViews>
  <sheetFormatPr baseColWidth="10" defaultColWidth="9.140625" defaultRowHeight="15" x14ac:dyDescent="0.25"/>
  <cols>
    <col min="1" max="1" width="5.140625" customWidth="1"/>
    <col min="2" max="2" width="49.140625" bestFit="1" customWidth="1"/>
    <col min="3" max="3" width="14" bestFit="1" customWidth="1"/>
    <col min="4" max="4" width="10.7109375" bestFit="1" customWidth="1"/>
    <col min="5" max="5" width="54.28515625" customWidth="1"/>
    <col min="6" max="6" width="2.42578125" bestFit="1" customWidth="1"/>
    <col min="7" max="7" width="9.140625" style="170"/>
    <col min="8" max="8" width="7.140625" bestFit="1" customWidth="1"/>
    <col min="10" max="10" width="8.140625" style="170" bestFit="1" customWidth="1"/>
    <col min="11" max="11" width="9.7109375" style="170" bestFit="1" customWidth="1"/>
    <col min="12" max="12" width="9.85546875" style="170" customWidth="1"/>
    <col min="13" max="13" width="12" style="170" bestFit="1" customWidth="1"/>
    <col min="14" max="14" width="8.140625" style="170" bestFit="1" customWidth="1"/>
    <col min="15" max="15" width="8.5703125" style="170" customWidth="1"/>
    <col min="16" max="16" width="10.7109375" style="170" bestFit="1" customWidth="1"/>
    <col min="17" max="17" width="9.7109375" style="170" customWidth="1"/>
    <col min="18" max="18" width="5.7109375" hidden="1" customWidth="1"/>
    <col min="19" max="19" width="8.28515625" hidden="1" customWidth="1"/>
    <col min="20" max="20" width="16.7109375" hidden="1" customWidth="1"/>
    <col min="21" max="21" width="8.5703125" hidden="1" customWidth="1"/>
    <col min="22" max="22" width="12.85546875" hidden="1" customWidth="1"/>
    <col min="23" max="23" width="6" customWidth="1"/>
    <col min="24" max="24" width="13.5703125" style="170" customWidth="1"/>
    <col min="25" max="25" width="13.85546875" customWidth="1"/>
  </cols>
  <sheetData>
    <row r="1" spans="1:25" ht="21.75" thickBot="1" x14ac:dyDescent="0.4">
      <c r="A1" s="551" t="s">
        <v>31</v>
      </c>
      <c r="B1" s="552"/>
      <c r="C1" s="552"/>
      <c r="D1" s="552"/>
      <c r="E1" s="552"/>
      <c r="F1" s="552"/>
      <c r="G1" s="552"/>
      <c r="H1" s="552"/>
      <c r="I1" s="552"/>
      <c r="J1" s="552"/>
      <c r="K1" s="552"/>
      <c r="L1" s="552"/>
      <c r="M1" s="552"/>
      <c r="N1" s="552"/>
      <c r="O1" s="552"/>
      <c r="P1" s="552"/>
      <c r="Q1" s="552"/>
      <c r="R1" s="552"/>
      <c r="S1" s="552"/>
      <c r="T1" s="552"/>
      <c r="U1" s="552"/>
      <c r="V1" s="552"/>
      <c r="W1" s="552"/>
      <c r="X1" s="552"/>
      <c r="Y1" s="553"/>
    </row>
    <row r="2" spans="1:25" ht="15.75" thickBot="1" x14ac:dyDescent="0.3">
      <c r="A2" s="554" t="s">
        <v>224</v>
      </c>
      <c r="B2" s="555"/>
      <c r="C2" s="555"/>
      <c r="D2" s="555"/>
      <c r="E2" s="555"/>
      <c r="F2" s="555"/>
      <c r="G2" s="555"/>
      <c r="H2" s="555"/>
      <c r="I2" s="555"/>
      <c r="J2" s="555"/>
      <c r="K2" s="555"/>
      <c r="L2" s="555"/>
      <c r="M2" s="555"/>
      <c r="N2" s="555"/>
      <c r="O2" s="555"/>
      <c r="P2" s="555"/>
      <c r="Q2" s="555"/>
      <c r="R2" s="555"/>
      <c r="S2" s="555"/>
      <c r="T2" s="555"/>
      <c r="U2" s="555"/>
      <c r="V2" s="555"/>
      <c r="W2" s="555"/>
      <c r="X2" s="555"/>
      <c r="Y2" s="556"/>
    </row>
    <row r="3" spans="1:25" ht="16.5" thickBot="1" x14ac:dyDescent="0.3">
      <c r="A3" s="463" t="s">
        <v>217</v>
      </c>
      <c r="B3" s="464"/>
      <c r="C3" s="464"/>
      <c r="D3" s="464"/>
      <c r="E3" s="464"/>
      <c r="F3" s="464"/>
      <c r="G3" s="464"/>
      <c r="H3" s="464"/>
      <c r="I3" s="464"/>
      <c r="J3" s="464"/>
      <c r="K3" s="464"/>
      <c r="L3" s="464"/>
      <c r="M3" s="464"/>
      <c r="N3" s="464"/>
      <c r="O3" s="464"/>
      <c r="P3" s="464"/>
      <c r="Q3" s="464"/>
      <c r="R3" s="464"/>
      <c r="S3" s="464"/>
      <c r="T3" s="464"/>
      <c r="U3" s="464"/>
      <c r="V3" s="464"/>
      <c r="W3" s="464"/>
      <c r="X3" s="464"/>
      <c r="Y3" s="465"/>
    </row>
    <row r="4" spans="1:25" ht="15.75" thickBot="1" x14ac:dyDescent="0.3">
      <c r="A4" s="460" t="s">
        <v>222</v>
      </c>
      <c r="B4" s="461"/>
      <c r="C4" s="461"/>
      <c r="D4" s="461"/>
      <c r="E4" s="461"/>
      <c r="F4" s="461"/>
      <c r="G4" s="461"/>
      <c r="H4" s="461"/>
      <c r="I4" s="461"/>
      <c r="J4" s="461"/>
      <c r="K4" s="461"/>
      <c r="L4" s="461"/>
      <c r="M4" s="461"/>
      <c r="N4" s="461"/>
      <c r="O4" s="461"/>
      <c r="P4" s="461"/>
      <c r="Q4" s="461"/>
      <c r="R4" s="461"/>
      <c r="S4" s="461"/>
      <c r="T4" s="461"/>
      <c r="U4" s="461"/>
      <c r="V4" s="461"/>
      <c r="W4" s="461"/>
      <c r="X4" s="461"/>
      <c r="Y4" s="462"/>
    </row>
    <row r="5" spans="1:25" x14ac:dyDescent="0.25">
      <c r="A5" s="385" t="s">
        <v>0</v>
      </c>
      <c r="B5" s="387" t="s">
        <v>1</v>
      </c>
      <c r="C5" s="387" t="s">
        <v>33</v>
      </c>
      <c r="D5" s="387" t="s">
        <v>2</v>
      </c>
      <c r="E5" s="387" t="s">
        <v>3</v>
      </c>
      <c r="F5" s="382" t="s">
        <v>4</v>
      </c>
      <c r="G5" s="383"/>
      <c r="H5" s="389"/>
      <c r="I5" s="382" t="s">
        <v>218</v>
      </c>
      <c r="J5" s="383"/>
      <c r="K5" s="383"/>
      <c r="L5" s="383"/>
      <c r="M5" s="383"/>
      <c r="N5" s="383"/>
      <c r="O5" s="383"/>
      <c r="P5" s="383"/>
      <c r="Q5" s="384"/>
      <c r="R5" s="403" t="s">
        <v>245</v>
      </c>
      <c r="S5" s="384"/>
      <c r="T5" s="393" t="s">
        <v>241</v>
      </c>
      <c r="U5" s="394"/>
      <c r="V5" s="394"/>
      <c r="W5" s="394"/>
      <c r="X5" s="394"/>
      <c r="Y5" s="395"/>
    </row>
    <row r="6" spans="1:25" ht="45" customHeight="1" thickBot="1" x14ac:dyDescent="0.3">
      <c r="A6" s="386"/>
      <c r="B6" s="388"/>
      <c r="C6" s="388"/>
      <c r="D6" s="388"/>
      <c r="E6" s="388"/>
      <c r="F6" s="390"/>
      <c r="G6" s="391"/>
      <c r="H6" s="392"/>
      <c r="I6" s="5"/>
      <c r="J6" s="211" t="s">
        <v>219</v>
      </c>
      <c r="K6" s="211" t="s">
        <v>220</v>
      </c>
      <c r="L6" s="211" t="s">
        <v>219</v>
      </c>
      <c r="M6" s="211" t="s">
        <v>220</v>
      </c>
      <c r="N6" s="211" t="s">
        <v>219</v>
      </c>
      <c r="O6" s="211" t="s">
        <v>220</v>
      </c>
      <c r="P6" s="211" t="s">
        <v>219</v>
      </c>
      <c r="Q6" s="336" t="s">
        <v>220</v>
      </c>
      <c r="R6" s="546"/>
      <c r="S6" s="547"/>
      <c r="T6" s="548" t="s">
        <v>242</v>
      </c>
      <c r="U6" s="466"/>
      <c r="V6" s="352" t="s">
        <v>247</v>
      </c>
      <c r="W6" s="549" t="s">
        <v>248</v>
      </c>
      <c r="X6" s="550"/>
      <c r="Y6" s="372" t="s">
        <v>249</v>
      </c>
    </row>
    <row r="7" spans="1:25" ht="28.5" customHeight="1" x14ac:dyDescent="0.25">
      <c r="A7" s="475">
        <v>1</v>
      </c>
      <c r="B7" s="476" t="s">
        <v>133</v>
      </c>
      <c r="C7" s="428" t="s">
        <v>34</v>
      </c>
      <c r="D7" s="428" t="s">
        <v>7</v>
      </c>
      <c r="E7" s="477" t="s">
        <v>134</v>
      </c>
      <c r="F7" s="1" t="s">
        <v>8</v>
      </c>
      <c r="G7" s="171">
        <v>4528</v>
      </c>
      <c r="H7" s="405">
        <v>-18.41</v>
      </c>
      <c r="I7" s="1" t="s">
        <v>8</v>
      </c>
      <c r="J7" s="212">
        <v>0</v>
      </c>
      <c r="K7" s="337">
        <v>0</v>
      </c>
      <c r="L7" s="212">
        <v>0</v>
      </c>
      <c r="M7" s="338">
        <v>0</v>
      </c>
      <c r="N7" s="212">
        <v>0</v>
      </c>
      <c r="O7" s="338">
        <v>0</v>
      </c>
      <c r="P7" s="212">
        <v>4528</v>
      </c>
      <c r="Q7" s="180">
        <v>1878</v>
      </c>
      <c r="R7" s="242" t="s">
        <v>8</v>
      </c>
      <c r="S7" s="371">
        <f>((Q7*100)/P7)</f>
        <v>41.475265017667844</v>
      </c>
      <c r="T7" s="232" t="s">
        <v>243</v>
      </c>
      <c r="U7" s="233">
        <f t="shared" ref="U7:U22" si="0">(Q7/P7)*100</f>
        <v>41.475265017667844</v>
      </c>
      <c r="V7" s="557">
        <f>((U7*100)/U8)</f>
        <v>41.475265017667844</v>
      </c>
      <c r="W7" s="208" t="s">
        <v>8</v>
      </c>
      <c r="X7" s="168">
        <f t="shared" ref="X7:X22" si="1">K7+M7+O7+Q7</f>
        <v>1878</v>
      </c>
      <c r="Y7" s="559">
        <f>((X7/X8)-1)*100</f>
        <v>-66.162162162162161</v>
      </c>
    </row>
    <row r="8" spans="1:25" ht="28.5" customHeight="1" thickBot="1" x14ac:dyDescent="0.3">
      <c r="A8" s="468"/>
      <c r="B8" s="470"/>
      <c r="C8" s="473"/>
      <c r="D8" s="473"/>
      <c r="E8" s="472"/>
      <c r="F8" s="2" t="s">
        <v>9</v>
      </c>
      <c r="G8" s="172">
        <v>5550</v>
      </c>
      <c r="H8" s="406"/>
      <c r="I8" s="2" t="s">
        <v>9</v>
      </c>
      <c r="J8" s="213">
        <v>0</v>
      </c>
      <c r="K8" s="339">
        <v>0</v>
      </c>
      <c r="L8" s="213">
        <v>0</v>
      </c>
      <c r="M8" s="340">
        <v>0</v>
      </c>
      <c r="N8" s="213">
        <v>0</v>
      </c>
      <c r="O8" s="340">
        <v>0</v>
      </c>
      <c r="P8" s="213">
        <v>5550</v>
      </c>
      <c r="Q8" s="184">
        <v>5550</v>
      </c>
      <c r="R8" s="238" t="s">
        <v>9</v>
      </c>
      <c r="S8" s="278">
        <f>((Q8*100)/P8)</f>
        <v>100</v>
      </c>
      <c r="T8" s="239" t="s">
        <v>244</v>
      </c>
      <c r="U8" s="366">
        <f t="shared" si="0"/>
        <v>100</v>
      </c>
      <c r="V8" s="558"/>
      <c r="W8" s="207" t="s">
        <v>9</v>
      </c>
      <c r="X8" s="165">
        <f t="shared" si="1"/>
        <v>5550</v>
      </c>
      <c r="Y8" s="521"/>
    </row>
    <row r="9" spans="1:25" ht="30" customHeight="1" x14ac:dyDescent="0.25">
      <c r="A9" s="475">
        <v>2</v>
      </c>
      <c r="B9" s="476" t="s">
        <v>135</v>
      </c>
      <c r="C9" s="428" t="s">
        <v>35</v>
      </c>
      <c r="D9" s="428" t="s">
        <v>7</v>
      </c>
      <c r="E9" s="476" t="s">
        <v>136</v>
      </c>
      <c r="F9" s="1" t="s">
        <v>8</v>
      </c>
      <c r="G9" s="171">
        <v>4528</v>
      </c>
      <c r="H9" s="413">
        <v>45.28</v>
      </c>
      <c r="I9" s="1" t="s">
        <v>8</v>
      </c>
      <c r="J9" s="212">
        <v>0</v>
      </c>
      <c r="K9" s="337">
        <v>0</v>
      </c>
      <c r="L9" s="212">
        <v>0</v>
      </c>
      <c r="M9" s="338">
        <v>0</v>
      </c>
      <c r="N9" s="212">
        <v>0</v>
      </c>
      <c r="O9" s="338">
        <v>0</v>
      </c>
      <c r="P9" s="212">
        <v>4528</v>
      </c>
      <c r="Q9" s="180">
        <v>1878</v>
      </c>
      <c r="R9" s="242" t="s">
        <v>8</v>
      </c>
      <c r="S9" s="371">
        <f>((Q9*100)/P9)</f>
        <v>41.475265017667844</v>
      </c>
      <c r="T9" s="232" t="s">
        <v>243</v>
      </c>
      <c r="U9" s="233">
        <f t="shared" si="0"/>
        <v>41.475265017667844</v>
      </c>
      <c r="V9" s="557">
        <f>((U9*100)/U10)</f>
        <v>165.90106007067138</v>
      </c>
      <c r="W9" s="249" t="s">
        <v>8</v>
      </c>
      <c r="X9" s="164">
        <f t="shared" si="1"/>
        <v>1878</v>
      </c>
      <c r="Y9" s="520">
        <f>X9/X10*100</f>
        <v>75.12</v>
      </c>
    </row>
    <row r="10" spans="1:25" ht="30" customHeight="1" thickBot="1" x14ac:dyDescent="0.3">
      <c r="A10" s="468"/>
      <c r="B10" s="470"/>
      <c r="C10" s="473"/>
      <c r="D10" s="473"/>
      <c r="E10" s="470"/>
      <c r="F10" s="2" t="s">
        <v>9</v>
      </c>
      <c r="G10" s="172">
        <v>10000</v>
      </c>
      <c r="H10" s="414"/>
      <c r="I10" s="2" t="s">
        <v>9</v>
      </c>
      <c r="J10" s="213">
        <v>0</v>
      </c>
      <c r="K10" s="339">
        <v>0</v>
      </c>
      <c r="L10" s="213">
        <v>0</v>
      </c>
      <c r="M10" s="340">
        <v>0</v>
      </c>
      <c r="N10" s="213">
        <v>0</v>
      </c>
      <c r="O10" s="340">
        <v>0</v>
      </c>
      <c r="P10" s="213">
        <v>10000</v>
      </c>
      <c r="Q10" s="184">
        <v>2500</v>
      </c>
      <c r="R10" s="238" t="s">
        <v>9</v>
      </c>
      <c r="S10" s="278">
        <f>((Q10*100)/P10)</f>
        <v>25</v>
      </c>
      <c r="T10" s="239" t="s">
        <v>244</v>
      </c>
      <c r="U10" s="366">
        <f t="shared" si="0"/>
        <v>25</v>
      </c>
      <c r="V10" s="558"/>
      <c r="W10" s="207" t="s">
        <v>9</v>
      </c>
      <c r="X10" s="165">
        <f t="shared" si="1"/>
        <v>2500</v>
      </c>
      <c r="Y10" s="521"/>
    </row>
    <row r="11" spans="1:25" ht="35.25" customHeight="1" x14ac:dyDescent="0.25">
      <c r="A11" s="475">
        <v>3</v>
      </c>
      <c r="B11" s="476" t="s">
        <v>137</v>
      </c>
      <c r="C11" s="428" t="s">
        <v>39</v>
      </c>
      <c r="D11" s="428" t="s">
        <v>36</v>
      </c>
      <c r="E11" s="476" t="s">
        <v>138</v>
      </c>
      <c r="F11" s="1" t="s">
        <v>8</v>
      </c>
      <c r="G11" s="171">
        <v>13000</v>
      </c>
      <c r="H11" s="405">
        <v>33.33</v>
      </c>
      <c r="I11" s="1" t="s">
        <v>8</v>
      </c>
      <c r="J11" s="212">
        <v>0</v>
      </c>
      <c r="K11" s="337">
        <v>0</v>
      </c>
      <c r="L11" s="181">
        <v>6500</v>
      </c>
      <c r="M11" s="341">
        <v>212</v>
      </c>
      <c r="N11" s="181">
        <v>0</v>
      </c>
      <c r="O11" s="342">
        <v>0</v>
      </c>
      <c r="P11" s="181">
        <v>6500</v>
      </c>
      <c r="Q11" s="180">
        <v>17810</v>
      </c>
      <c r="R11" s="370" t="s">
        <v>8</v>
      </c>
      <c r="S11" s="369">
        <f>(L11+P11)/(M11+Q11)</f>
        <v>0.72134058373099541</v>
      </c>
      <c r="T11" s="368" t="s">
        <v>243</v>
      </c>
      <c r="U11" s="367">
        <f t="shared" si="0"/>
        <v>274</v>
      </c>
      <c r="V11" s="560">
        <f>((U11*100)/U12)</f>
        <v>274</v>
      </c>
      <c r="W11" s="249" t="s">
        <v>8</v>
      </c>
      <c r="X11" s="164">
        <f t="shared" si="1"/>
        <v>18022</v>
      </c>
      <c r="Y11" s="520">
        <f>X11/X12*100</f>
        <v>184.84102564102565</v>
      </c>
    </row>
    <row r="12" spans="1:25" ht="35.25" customHeight="1" x14ac:dyDescent="0.25">
      <c r="A12" s="467"/>
      <c r="B12" s="474"/>
      <c r="C12" s="429"/>
      <c r="D12" s="429"/>
      <c r="E12" s="474"/>
      <c r="F12" s="3" t="s">
        <v>9</v>
      </c>
      <c r="G12" s="204">
        <v>9750</v>
      </c>
      <c r="H12" s="423"/>
      <c r="I12" s="9" t="s">
        <v>9</v>
      </c>
      <c r="J12" s="214">
        <v>0</v>
      </c>
      <c r="K12" s="343">
        <v>0</v>
      </c>
      <c r="L12" s="191">
        <v>4875</v>
      </c>
      <c r="M12" s="344">
        <v>4875</v>
      </c>
      <c r="N12" s="191">
        <v>0</v>
      </c>
      <c r="O12" s="324">
        <v>0</v>
      </c>
      <c r="P12" s="191">
        <v>4875</v>
      </c>
      <c r="Q12" s="190">
        <v>4875</v>
      </c>
      <c r="R12" s="236" t="s">
        <v>9</v>
      </c>
      <c r="S12" s="277">
        <f>(L12+P12)/(M12+Q12)</f>
        <v>1</v>
      </c>
      <c r="T12" s="223" t="s">
        <v>244</v>
      </c>
      <c r="U12" s="220">
        <f t="shared" si="0"/>
        <v>100</v>
      </c>
      <c r="V12" s="561"/>
      <c r="W12" s="209" t="s">
        <v>9</v>
      </c>
      <c r="X12" s="166">
        <f t="shared" si="1"/>
        <v>9750</v>
      </c>
      <c r="Y12" s="454"/>
    </row>
    <row r="13" spans="1:25" s="26" customFormat="1" ht="33" customHeight="1" x14ac:dyDescent="0.25">
      <c r="A13" s="467">
        <v>4</v>
      </c>
      <c r="B13" s="469" t="s">
        <v>139</v>
      </c>
      <c r="C13" s="429" t="s">
        <v>41</v>
      </c>
      <c r="D13" s="429" t="s">
        <v>15</v>
      </c>
      <c r="E13" s="469" t="s">
        <v>140</v>
      </c>
      <c r="F13" s="3" t="s">
        <v>8</v>
      </c>
      <c r="G13" s="204">
        <v>2000</v>
      </c>
      <c r="H13" s="430">
        <v>54.05</v>
      </c>
      <c r="I13" s="3" t="s">
        <v>8</v>
      </c>
      <c r="J13" s="195">
        <v>500</v>
      </c>
      <c r="K13" s="345">
        <v>38</v>
      </c>
      <c r="L13" s="195">
        <v>500</v>
      </c>
      <c r="M13" s="345">
        <v>5</v>
      </c>
      <c r="N13" s="195">
        <v>500</v>
      </c>
      <c r="O13" s="346">
        <v>20</v>
      </c>
      <c r="P13" s="195">
        <v>500</v>
      </c>
      <c r="Q13" s="323">
        <v>20</v>
      </c>
      <c r="R13" s="235" t="s">
        <v>8</v>
      </c>
      <c r="S13" s="277">
        <f t="shared" ref="S13:S22" si="2">((Q13*100)/P13)</f>
        <v>4</v>
      </c>
      <c r="T13" s="219" t="s">
        <v>243</v>
      </c>
      <c r="U13" s="220">
        <f t="shared" si="0"/>
        <v>4</v>
      </c>
      <c r="V13" s="562">
        <f>((U13*100)/U14)</f>
        <v>4</v>
      </c>
      <c r="W13" s="250" t="s">
        <v>8</v>
      </c>
      <c r="X13" s="167">
        <f t="shared" si="1"/>
        <v>83</v>
      </c>
      <c r="Y13" s="563">
        <f>X13/X14*100</f>
        <v>2.2432432432432434</v>
      </c>
    </row>
    <row r="14" spans="1:25" s="26" customFormat="1" ht="33" customHeight="1" x14ac:dyDescent="0.25">
      <c r="A14" s="467"/>
      <c r="B14" s="474"/>
      <c r="C14" s="429"/>
      <c r="D14" s="429"/>
      <c r="E14" s="474"/>
      <c r="F14" s="3" t="s">
        <v>9</v>
      </c>
      <c r="G14" s="204">
        <v>3700</v>
      </c>
      <c r="H14" s="423"/>
      <c r="I14" s="9" t="s">
        <v>9</v>
      </c>
      <c r="J14" s="191">
        <v>925</v>
      </c>
      <c r="K14" s="347">
        <v>925</v>
      </c>
      <c r="L14" s="191">
        <v>925</v>
      </c>
      <c r="M14" s="347">
        <v>925</v>
      </c>
      <c r="N14" s="191">
        <v>925</v>
      </c>
      <c r="O14" s="324">
        <v>925</v>
      </c>
      <c r="P14" s="191">
        <v>925</v>
      </c>
      <c r="Q14" s="348">
        <v>925</v>
      </c>
      <c r="R14" s="236" t="s">
        <v>9</v>
      </c>
      <c r="S14" s="277">
        <f t="shared" si="2"/>
        <v>100</v>
      </c>
      <c r="T14" s="223" t="s">
        <v>244</v>
      </c>
      <c r="U14" s="220">
        <f t="shared" si="0"/>
        <v>100</v>
      </c>
      <c r="V14" s="561"/>
      <c r="W14" s="209" t="s">
        <v>9</v>
      </c>
      <c r="X14" s="166">
        <f t="shared" si="1"/>
        <v>3700</v>
      </c>
      <c r="Y14" s="564"/>
    </row>
    <row r="15" spans="1:25" s="26" customFormat="1" ht="28.5" customHeight="1" x14ac:dyDescent="0.25">
      <c r="A15" s="467">
        <v>5</v>
      </c>
      <c r="B15" s="471" t="s">
        <v>141</v>
      </c>
      <c r="C15" s="429" t="s">
        <v>44</v>
      </c>
      <c r="D15" s="429" t="s">
        <v>15</v>
      </c>
      <c r="E15" s="471" t="s">
        <v>142</v>
      </c>
      <c r="F15" s="3" t="s">
        <v>8</v>
      </c>
      <c r="G15" s="204">
        <v>1700</v>
      </c>
      <c r="H15" s="430">
        <v>45.94</v>
      </c>
      <c r="I15" s="3" t="s">
        <v>8</v>
      </c>
      <c r="J15" s="195">
        <v>425</v>
      </c>
      <c r="K15" s="345">
        <v>61</v>
      </c>
      <c r="L15" s="195">
        <v>425</v>
      </c>
      <c r="M15" s="345">
        <v>78</v>
      </c>
      <c r="N15" s="195">
        <v>425</v>
      </c>
      <c r="O15" s="346">
        <v>164</v>
      </c>
      <c r="P15" s="195">
        <v>425</v>
      </c>
      <c r="Q15" s="323">
        <v>1500</v>
      </c>
      <c r="R15" s="235" t="s">
        <v>8</v>
      </c>
      <c r="S15" s="277">
        <f t="shared" si="2"/>
        <v>352.94117647058823</v>
      </c>
      <c r="T15" s="219" t="s">
        <v>243</v>
      </c>
      <c r="U15" s="220">
        <f t="shared" si="0"/>
        <v>352.94117647058823</v>
      </c>
      <c r="V15" s="562">
        <f>((U15*100)/U16)</f>
        <v>352.94117647058823</v>
      </c>
      <c r="W15" s="250" t="s">
        <v>8</v>
      </c>
      <c r="X15" s="167">
        <f t="shared" si="1"/>
        <v>1803</v>
      </c>
      <c r="Y15" s="565">
        <f>X15/X16*100</f>
        <v>48.729729729729733</v>
      </c>
    </row>
    <row r="16" spans="1:25" s="26" customFormat="1" ht="28.5" customHeight="1" thickBot="1" x14ac:dyDescent="0.3">
      <c r="A16" s="468"/>
      <c r="B16" s="472"/>
      <c r="C16" s="473"/>
      <c r="D16" s="473"/>
      <c r="E16" s="472"/>
      <c r="F16" s="2" t="s">
        <v>9</v>
      </c>
      <c r="G16" s="172">
        <v>3700</v>
      </c>
      <c r="H16" s="406"/>
      <c r="I16" s="2" t="s">
        <v>9</v>
      </c>
      <c r="J16" s="185">
        <v>925</v>
      </c>
      <c r="K16" s="349">
        <v>925</v>
      </c>
      <c r="L16" s="185">
        <v>925</v>
      </c>
      <c r="M16" s="349">
        <v>925</v>
      </c>
      <c r="N16" s="185">
        <v>925</v>
      </c>
      <c r="O16" s="326">
        <v>925</v>
      </c>
      <c r="P16" s="185">
        <v>925</v>
      </c>
      <c r="Q16" s="327">
        <v>925</v>
      </c>
      <c r="R16" s="238" t="s">
        <v>9</v>
      </c>
      <c r="S16" s="278">
        <f t="shared" si="2"/>
        <v>100</v>
      </c>
      <c r="T16" s="239" t="s">
        <v>244</v>
      </c>
      <c r="U16" s="366">
        <f t="shared" si="0"/>
        <v>100</v>
      </c>
      <c r="V16" s="558"/>
      <c r="W16" s="207" t="s">
        <v>9</v>
      </c>
      <c r="X16" s="165">
        <f t="shared" si="1"/>
        <v>3700</v>
      </c>
      <c r="Y16" s="506"/>
    </row>
    <row r="17" spans="1:25" s="26" customFormat="1" ht="38.25" customHeight="1" x14ac:dyDescent="0.25">
      <c r="A17" s="475">
        <v>6</v>
      </c>
      <c r="B17" s="477" t="s">
        <v>143</v>
      </c>
      <c r="C17" s="428" t="s">
        <v>51</v>
      </c>
      <c r="D17" s="428" t="s">
        <v>36</v>
      </c>
      <c r="E17" s="477" t="s">
        <v>144</v>
      </c>
      <c r="F17" s="1" t="s">
        <v>8</v>
      </c>
      <c r="G17" s="171">
        <v>180</v>
      </c>
      <c r="H17" s="405">
        <v>71.42</v>
      </c>
      <c r="I17" s="1" t="s">
        <v>8</v>
      </c>
      <c r="J17" s="181">
        <v>45</v>
      </c>
      <c r="K17" s="341">
        <v>180</v>
      </c>
      <c r="L17" s="181">
        <v>45</v>
      </c>
      <c r="M17" s="341">
        <v>0</v>
      </c>
      <c r="N17" s="181">
        <v>45</v>
      </c>
      <c r="O17" s="342">
        <v>0</v>
      </c>
      <c r="P17" s="181">
        <v>45</v>
      </c>
      <c r="Q17" s="325">
        <v>0</v>
      </c>
      <c r="R17" s="242" t="s">
        <v>8</v>
      </c>
      <c r="S17" s="369">
        <f t="shared" si="2"/>
        <v>0</v>
      </c>
      <c r="T17" s="368" t="s">
        <v>243</v>
      </c>
      <c r="U17" s="367">
        <f t="shared" si="0"/>
        <v>0</v>
      </c>
      <c r="V17" s="557">
        <f>((U17*100)/U18)</f>
        <v>0</v>
      </c>
      <c r="W17" s="249" t="s">
        <v>8</v>
      </c>
      <c r="X17" s="164">
        <f t="shared" si="1"/>
        <v>180</v>
      </c>
      <c r="Y17" s="520">
        <f>X17/X18*100</f>
        <v>171.42857142857142</v>
      </c>
    </row>
    <row r="18" spans="1:25" s="26" customFormat="1" ht="38.25" customHeight="1" x14ac:dyDescent="0.25">
      <c r="A18" s="467"/>
      <c r="B18" s="471"/>
      <c r="C18" s="429"/>
      <c r="D18" s="429"/>
      <c r="E18" s="471"/>
      <c r="F18" s="3" t="s">
        <v>9</v>
      </c>
      <c r="G18" s="204">
        <v>105</v>
      </c>
      <c r="H18" s="423"/>
      <c r="I18" s="9" t="s">
        <v>9</v>
      </c>
      <c r="J18" s="191">
        <v>26</v>
      </c>
      <c r="K18" s="347">
        <v>26</v>
      </c>
      <c r="L18" s="191">
        <v>27</v>
      </c>
      <c r="M18" s="347">
        <v>27</v>
      </c>
      <c r="N18" s="191">
        <v>26</v>
      </c>
      <c r="O18" s="324">
        <v>26</v>
      </c>
      <c r="P18" s="191">
        <v>26</v>
      </c>
      <c r="Q18" s="348">
        <v>26</v>
      </c>
      <c r="R18" s="236" t="s">
        <v>9</v>
      </c>
      <c r="S18" s="277">
        <f t="shared" si="2"/>
        <v>100</v>
      </c>
      <c r="T18" s="229" t="s">
        <v>244</v>
      </c>
      <c r="U18" s="220">
        <f t="shared" si="0"/>
        <v>100</v>
      </c>
      <c r="V18" s="561"/>
      <c r="W18" s="209" t="s">
        <v>9</v>
      </c>
      <c r="X18" s="169">
        <f t="shared" si="1"/>
        <v>105</v>
      </c>
      <c r="Y18" s="454"/>
    </row>
    <row r="19" spans="1:25" s="26" customFormat="1" ht="23.25" customHeight="1" x14ac:dyDescent="0.25">
      <c r="A19" s="467">
        <v>7</v>
      </c>
      <c r="B19" s="469" t="s">
        <v>145</v>
      </c>
      <c r="C19" s="430" t="s">
        <v>52</v>
      </c>
      <c r="D19" s="429" t="s">
        <v>15</v>
      </c>
      <c r="E19" s="471" t="s">
        <v>146</v>
      </c>
      <c r="F19" s="3" t="s">
        <v>8</v>
      </c>
      <c r="G19" s="204">
        <v>140</v>
      </c>
      <c r="H19" s="430">
        <v>77.77</v>
      </c>
      <c r="I19" s="3" t="s">
        <v>8</v>
      </c>
      <c r="J19" s="195">
        <v>35</v>
      </c>
      <c r="K19" s="345">
        <v>0</v>
      </c>
      <c r="L19" s="195">
        <v>35</v>
      </c>
      <c r="M19" s="345">
        <v>0</v>
      </c>
      <c r="N19" s="195">
        <v>35</v>
      </c>
      <c r="O19" s="346">
        <v>0</v>
      </c>
      <c r="P19" s="195">
        <v>35</v>
      </c>
      <c r="Q19" s="323">
        <v>75</v>
      </c>
      <c r="R19" s="235" t="s">
        <v>8</v>
      </c>
      <c r="S19" s="277">
        <f t="shared" si="2"/>
        <v>214.28571428571428</v>
      </c>
      <c r="T19" s="219" t="s">
        <v>243</v>
      </c>
      <c r="U19" s="220">
        <f t="shared" si="0"/>
        <v>214.28571428571428</v>
      </c>
      <c r="V19" s="562">
        <v>214.29</v>
      </c>
      <c r="W19" s="250" t="s">
        <v>8</v>
      </c>
      <c r="X19" s="168">
        <f t="shared" si="1"/>
        <v>75</v>
      </c>
      <c r="Y19" s="563">
        <f>X19/X20*100</f>
        <v>41.666666666666671</v>
      </c>
    </row>
    <row r="20" spans="1:25" s="26" customFormat="1" ht="23.25" customHeight="1" x14ac:dyDescent="0.25">
      <c r="A20" s="467"/>
      <c r="B20" s="474"/>
      <c r="C20" s="423"/>
      <c r="D20" s="429"/>
      <c r="E20" s="471"/>
      <c r="F20" s="3" t="s">
        <v>9</v>
      </c>
      <c r="G20" s="204">
        <v>180</v>
      </c>
      <c r="H20" s="423"/>
      <c r="I20" s="9" t="s">
        <v>9</v>
      </c>
      <c r="J20" s="191">
        <v>45</v>
      </c>
      <c r="K20" s="347">
        <v>180</v>
      </c>
      <c r="L20" s="191">
        <v>45</v>
      </c>
      <c r="M20" s="347">
        <v>0</v>
      </c>
      <c r="N20" s="191">
        <v>45</v>
      </c>
      <c r="O20" s="324">
        <v>0</v>
      </c>
      <c r="P20" s="191">
        <v>45</v>
      </c>
      <c r="Q20" s="348">
        <v>0</v>
      </c>
      <c r="R20" s="236" t="s">
        <v>9</v>
      </c>
      <c r="S20" s="277">
        <f t="shared" si="2"/>
        <v>0</v>
      </c>
      <c r="T20" s="223" t="s">
        <v>244</v>
      </c>
      <c r="U20" s="220">
        <f t="shared" si="0"/>
        <v>0</v>
      </c>
      <c r="V20" s="561"/>
      <c r="W20" s="209" t="s">
        <v>9</v>
      </c>
      <c r="X20" s="166">
        <f t="shared" si="1"/>
        <v>180</v>
      </c>
      <c r="Y20" s="564"/>
    </row>
    <row r="21" spans="1:25" s="26" customFormat="1" ht="36.75" customHeight="1" x14ac:dyDescent="0.25">
      <c r="A21" s="467">
        <v>8</v>
      </c>
      <c r="B21" s="469" t="s">
        <v>147</v>
      </c>
      <c r="C21" s="430" t="s">
        <v>54</v>
      </c>
      <c r="D21" s="429" t="s">
        <v>15</v>
      </c>
      <c r="E21" s="471" t="s">
        <v>148</v>
      </c>
      <c r="F21" s="3" t="s">
        <v>8</v>
      </c>
      <c r="G21" s="276">
        <v>180</v>
      </c>
      <c r="H21" s="430">
        <v>100</v>
      </c>
      <c r="I21" s="3" t="s">
        <v>8</v>
      </c>
      <c r="J21" s="195">
        <v>45</v>
      </c>
      <c r="K21" s="345">
        <v>0</v>
      </c>
      <c r="L21" s="195">
        <v>45</v>
      </c>
      <c r="M21" s="345">
        <v>0</v>
      </c>
      <c r="N21" s="195">
        <v>45</v>
      </c>
      <c r="O21" s="346">
        <v>0</v>
      </c>
      <c r="P21" s="195">
        <v>45</v>
      </c>
      <c r="Q21" s="323">
        <v>75</v>
      </c>
      <c r="R21" s="235" t="s">
        <v>8</v>
      </c>
      <c r="S21" s="277">
        <f t="shared" si="2"/>
        <v>166.66666666666666</v>
      </c>
      <c r="T21" s="219" t="s">
        <v>243</v>
      </c>
      <c r="U21" s="220">
        <f t="shared" si="0"/>
        <v>166.66666666666669</v>
      </c>
      <c r="V21" s="562">
        <f>((U21*100)/U22)</f>
        <v>141.50943396226415</v>
      </c>
      <c r="W21" s="250" t="s">
        <v>8</v>
      </c>
      <c r="X21" s="167">
        <f t="shared" si="1"/>
        <v>75</v>
      </c>
      <c r="Y21" s="566">
        <f>X21/X22*100</f>
        <v>32.188841201716741</v>
      </c>
    </row>
    <row r="22" spans="1:25" s="26" customFormat="1" ht="36.75" customHeight="1" thickBot="1" x14ac:dyDescent="0.3">
      <c r="A22" s="468"/>
      <c r="B22" s="470"/>
      <c r="C22" s="406"/>
      <c r="D22" s="473"/>
      <c r="E22" s="472"/>
      <c r="F22" s="2" t="s">
        <v>9</v>
      </c>
      <c r="G22" s="172">
        <v>180</v>
      </c>
      <c r="H22" s="406"/>
      <c r="I22" s="2" t="s">
        <v>9</v>
      </c>
      <c r="J22" s="185">
        <v>45</v>
      </c>
      <c r="K22" s="349">
        <v>180</v>
      </c>
      <c r="L22" s="185">
        <v>45</v>
      </c>
      <c r="M22" s="349">
        <v>0</v>
      </c>
      <c r="N22" s="185">
        <v>45</v>
      </c>
      <c r="O22" s="326">
        <v>0</v>
      </c>
      <c r="P22" s="185">
        <v>45</v>
      </c>
      <c r="Q22" s="327">
        <v>53</v>
      </c>
      <c r="R22" s="238" t="s">
        <v>9</v>
      </c>
      <c r="S22" s="278">
        <f t="shared" si="2"/>
        <v>117.77777777777777</v>
      </c>
      <c r="T22" s="239" t="s">
        <v>244</v>
      </c>
      <c r="U22" s="366">
        <f t="shared" si="0"/>
        <v>117.77777777777779</v>
      </c>
      <c r="V22" s="558"/>
      <c r="W22" s="207" t="s">
        <v>9</v>
      </c>
      <c r="X22" s="165">
        <f t="shared" si="1"/>
        <v>233</v>
      </c>
      <c r="Y22" s="513"/>
    </row>
    <row r="25" spans="1:25" ht="18.75" x14ac:dyDescent="0.3">
      <c r="G25" s="365" t="s">
        <v>276</v>
      </c>
    </row>
    <row r="26" spans="1:25" ht="18.75" x14ac:dyDescent="0.3">
      <c r="G26" s="365"/>
    </row>
    <row r="27" spans="1:25" ht="18.75" x14ac:dyDescent="0.3">
      <c r="G27" s="365"/>
    </row>
    <row r="28" spans="1:25" ht="18.75" x14ac:dyDescent="0.3">
      <c r="G28" s="365"/>
    </row>
    <row r="29" spans="1:25" ht="18.75" x14ac:dyDescent="0.3">
      <c r="G29" s="365" t="s">
        <v>262</v>
      </c>
    </row>
    <row r="30" spans="1:25" ht="18.75" x14ac:dyDescent="0.3">
      <c r="G30" s="365" t="s">
        <v>263</v>
      </c>
    </row>
  </sheetData>
  <mergeCells count="79">
    <mergeCell ref="H19:H20"/>
    <mergeCell ref="V19:V20"/>
    <mergeCell ref="Y19:Y20"/>
    <mergeCell ref="A21:A22"/>
    <mergeCell ref="B21:B22"/>
    <mergeCell ref="C21:C22"/>
    <mergeCell ref="D21:D22"/>
    <mergeCell ref="E21:E22"/>
    <mergeCell ref="H21:H22"/>
    <mergeCell ref="V21:V22"/>
    <mergeCell ref="Y21:Y22"/>
    <mergeCell ref="A19:A20"/>
    <mergeCell ref="B19:B20"/>
    <mergeCell ref="C19:C20"/>
    <mergeCell ref="D19:D20"/>
    <mergeCell ref="E19:E20"/>
    <mergeCell ref="H15:H16"/>
    <mergeCell ref="V15:V16"/>
    <mergeCell ref="Y15:Y16"/>
    <mergeCell ref="A17:A18"/>
    <mergeCell ref="B17:B18"/>
    <mergeCell ref="C17:C18"/>
    <mergeCell ref="D17:D18"/>
    <mergeCell ref="E17:E18"/>
    <mergeCell ref="H17:H18"/>
    <mergeCell ref="V17:V18"/>
    <mergeCell ref="Y17:Y18"/>
    <mergeCell ref="A15:A16"/>
    <mergeCell ref="B15:B16"/>
    <mergeCell ref="C15:C16"/>
    <mergeCell ref="D15:D16"/>
    <mergeCell ref="E15:E16"/>
    <mergeCell ref="Y11:Y12"/>
    <mergeCell ref="A13:A14"/>
    <mergeCell ref="B13:B14"/>
    <mergeCell ref="C13:C14"/>
    <mergeCell ref="D13:D14"/>
    <mergeCell ref="E13:E14"/>
    <mergeCell ref="H13:H14"/>
    <mergeCell ref="V13:V14"/>
    <mergeCell ref="Y13:Y14"/>
    <mergeCell ref="V11:V12"/>
    <mergeCell ref="A11:A12"/>
    <mergeCell ref="B11:B12"/>
    <mergeCell ref="C11:C12"/>
    <mergeCell ref="D11:D12"/>
    <mergeCell ref="E11:E12"/>
    <mergeCell ref="H11:H12"/>
    <mergeCell ref="Y9:Y10"/>
    <mergeCell ref="H7:H8"/>
    <mergeCell ref="V7:V8"/>
    <mergeCell ref="Y7:Y8"/>
    <mergeCell ref="A9:A10"/>
    <mergeCell ref="B9:B10"/>
    <mergeCell ref="C9:C10"/>
    <mergeCell ref="D9:D10"/>
    <mergeCell ref="E9:E10"/>
    <mergeCell ref="H9:H10"/>
    <mergeCell ref="A7:A8"/>
    <mergeCell ref="B7:B8"/>
    <mergeCell ref="C7:C8"/>
    <mergeCell ref="D7:D8"/>
    <mergeCell ref="E7:E8"/>
    <mergeCell ref="V9:V10"/>
    <mergeCell ref="A1:Y1"/>
    <mergeCell ref="A2:Y2"/>
    <mergeCell ref="A3:Y3"/>
    <mergeCell ref="A4:Y4"/>
    <mergeCell ref="A5:A6"/>
    <mergeCell ref="B5:B6"/>
    <mergeCell ref="C5:C6"/>
    <mergeCell ref="D5:D6"/>
    <mergeCell ref="E5:E6"/>
    <mergeCell ref="F5:H6"/>
    <mergeCell ref="I5:Q5"/>
    <mergeCell ref="R5:S6"/>
    <mergeCell ref="T5:Y5"/>
    <mergeCell ref="T6:U6"/>
    <mergeCell ref="W6:X6"/>
  </mergeCell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topLeftCell="B1" zoomScale="80" zoomScaleNormal="80" workbookViewId="0">
      <selection activeCell="L13" sqref="L13"/>
    </sheetView>
  </sheetViews>
  <sheetFormatPr baseColWidth="10" defaultColWidth="9.140625" defaultRowHeight="15" x14ac:dyDescent="0.25"/>
  <cols>
    <col min="1" max="1" width="5.140625" customWidth="1"/>
    <col min="2" max="2" width="45.7109375" customWidth="1"/>
    <col min="3" max="3" width="12" style="123" customWidth="1"/>
    <col min="4" max="4" width="11.28515625" customWidth="1"/>
    <col min="5" max="5" width="54.28515625" customWidth="1"/>
    <col min="6" max="6" width="2.42578125" bestFit="1" customWidth="1"/>
    <col min="7" max="7" width="12.5703125" style="335" customWidth="1"/>
    <col min="8" max="8" width="8.42578125" style="279" customWidth="1"/>
    <col min="9" max="9" width="2.42578125" bestFit="1" customWidth="1"/>
    <col min="10" max="10" width="9.85546875" style="300" bestFit="1" customWidth="1"/>
    <col min="11" max="11" width="9.85546875" style="308" bestFit="1" customWidth="1"/>
    <col min="12" max="12" width="11.7109375" style="300" customWidth="1"/>
    <col min="13" max="13" width="11.85546875" style="307" bestFit="1" customWidth="1"/>
    <col min="14" max="14" width="9.85546875" style="300" bestFit="1" customWidth="1"/>
    <col min="15" max="15" width="9.85546875" style="307" bestFit="1" customWidth="1"/>
    <col min="16" max="16" width="13.140625" style="300" customWidth="1"/>
    <col min="17" max="17" width="12.140625" style="307" customWidth="1"/>
    <col min="18" max="18" width="6.7109375" customWidth="1"/>
    <col min="19" max="19" width="14.42578125" customWidth="1"/>
    <col min="20" max="20" width="19.7109375" hidden="1" customWidth="1"/>
    <col min="21" max="21" width="8" hidden="1" customWidth="1"/>
    <col min="22" max="22" width="12.5703125" hidden="1" customWidth="1"/>
    <col min="23" max="23" width="6.140625" customWidth="1"/>
    <col min="24" max="24" width="13.85546875" style="170" customWidth="1"/>
    <col min="25" max="25" width="12.85546875" customWidth="1"/>
  </cols>
  <sheetData>
    <row r="1" spans="1:25" ht="21" x14ac:dyDescent="0.35">
      <c r="A1" s="379" t="s">
        <v>31</v>
      </c>
      <c r="B1" s="380"/>
      <c r="C1" s="380"/>
      <c r="D1" s="380"/>
      <c r="E1" s="380"/>
      <c r="F1" s="380"/>
      <c r="G1" s="380"/>
      <c r="H1" s="380"/>
      <c r="I1" s="380"/>
      <c r="J1" s="608"/>
      <c r="K1" s="380"/>
      <c r="L1" s="608"/>
      <c r="M1" s="380"/>
      <c r="N1" s="608"/>
      <c r="O1" s="380"/>
      <c r="P1" s="608"/>
      <c r="Q1" s="380"/>
      <c r="R1" s="380"/>
      <c r="S1" s="380"/>
      <c r="T1" s="380"/>
      <c r="U1" s="380"/>
      <c r="V1" s="380"/>
      <c r="W1" s="380"/>
      <c r="X1" s="380"/>
      <c r="Y1" s="381"/>
    </row>
    <row r="2" spans="1:25" x14ac:dyDescent="0.25">
      <c r="A2" s="376" t="s">
        <v>224</v>
      </c>
      <c r="B2" s="377"/>
      <c r="C2" s="377"/>
      <c r="D2" s="377"/>
      <c r="E2" s="377"/>
      <c r="F2" s="377"/>
      <c r="G2" s="377"/>
      <c r="H2" s="377"/>
      <c r="I2" s="377"/>
      <c r="J2" s="609"/>
      <c r="K2" s="377"/>
      <c r="L2" s="609"/>
      <c r="M2" s="377"/>
      <c r="N2" s="609"/>
      <c r="O2" s="377"/>
      <c r="P2" s="609"/>
      <c r="Q2" s="377"/>
      <c r="R2" s="377"/>
      <c r="S2" s="377"/>
      <c r="T2" s="377"/>
      <c r="U2" s="377"/>
      <c r="V2" s="377"/>
      <c r="W2" s="377"/>
      <c r="X2" s="377"/>
      <c r="Y2" s="378"/>
    </row>
    <row r="3" spans="1:25" ht="15.75" x14ac:dyDescent="0.25">
      <c r="A3" s="502" t="s">
        <v>149</v>
      </c>
      <c r="B3" s="503"/>
      <c r="C3" s="503"/>
      <c r="D3" s="503"/>
      <c r="E3" s="503"/>
      <c r="F3" s="503"/>
      <c r="G3" s="503"/>
      <c r="H3" s="503"/>
      <c r="I3" s="503"/>
      <c r="J3" s="607"/>
      <c r="K3" s="503"/>
      <c r="L3" s="607"/>
      <c r="M3" s="503"/>
      <c r="N3" s="607"/>
      <c r="O3" s="503"/>
      <c r="P3" s="607"/>
      <c r="Q3" s="503"/>
      <c r="R3" s="503"/>
      <c r="S3" s="503"/>
      <c r="T3" s="503"/>
      <c r="U3" s="503"/>
      <c r="V3" s="503"/>
      <c r="W3" s="503"/>
      <c r="X3" s="503"/>
      <c r="Y3" s="504"/>
    </row>
    <row r="4" spans="1:25" ht="15.75" thickBot="1" x14ac:dyDescent="0.3">
      <c r="A4" s="499" t="s">
        <v>150</v>
      </c>
      <c r="B4" s="500"/>
      <c r="C4" s="500"/>
      <c r="D4" s="500"/>
      <c r="E4" s="500"/>
      <c r="F4" s="500"/>
      <c r="G4" s="500"/>
      <c r="H4" s="500"/>
      <c r="I4" s="500"/>
      <c r="J4" s="595"/>
      <c r="K4" s="500"/>
      <c r="L4" s="595"/>
      <c r="M4" s="500"/>
      <c r="N4" s="595"/>
      <c r="O4" s="500"/>
      <c r="P4" s="595"/>
      <c r="Q4" s="500"/>
      <c r="R4" s="500"/>
      <c r="S4" s="500"/>
      <c r="T4" s="500"/>
      <c r="U4" s="500"/>
      <c r="V4" s="500"/>
      <c r="W4" s="500"/>
      <c r="X4" s="500"/>
      <c r="Y4" s="501"/>
    </row>
    <row r="5" spans="1:25" ht="15" customHeight="1" thickBot="1" x14ac:dyDescent="0.3">
      <c r="A5" s="385" t="s">
        <v>0</v>
      </c>
      <c r="B5" s="387" t="s">
        <v>1</v>
      </c>
      <c r="C5" s="387" t="s">
        <v>33</v>
      </c>
      <c r="D5" s="387" t="s">
        <v>2</v>
      </c>
      <c r="E5" s="387" t="s">
        <v>3</v>
      </c>
      <c r="F5" s="382" t="s">
        <v>4</v>
      </c>
      <c r="G5" s="383"/>
      <c r="H5" s="389"/>
      <c r="I5" s="382" t="s">
        <v>218</v>
      </c>
      <c r="J5" s="606"/>
      <c r="K5" s="383"/>
      <c r="L5" s="606"/>
      <c r="M5" s="383"/>
      <c r="N5" s="606"/>
      <c r="O5" s="383"/>
      <c r="P5" s="606"/>
      <c r="Q5" s="384"/>
      <c r="R5" s="403" t="s">
        <v>245</v>
      </c>
      <c r="S5" s="384"/>
      <c r="T5" s="610" t="s">
        <v>246</v>
      </c>
      <c r="U5" s="611"/>
      <c r="V5" s="611"/>
      <c r="W5" s="611"/>
      <c r="X5" s="611"/>
      <c r="Y5" s="612"/>
    </row>
    <row r="6" spans="1:25" ht="40.5" customHeight="1" x14ac:dyDescent="0.25">
      <c r="A6" s="601"/>
      <c r="B6" s="602"/>
      <c r="C6" s="602"/>
      <c r="D6" s="602"/>
      <c r="E6" s="602"/>
      <c r="F6" s="603"/>
      <c r="G6" s="604"/>
      <c r="H6" s="605"/>
      <c r="I6" s="5"/>
      <c r="J6" s="294" t="s">
        <v>219</v>
      </c>
      <c r="K6" s="301" t="s">
        <v>220</v>
      </c>
      <c r="L6" s="294" t="s">
        <v>219</v>
      </c>
      <c r="M6" s="301" t="s">
        <v>220</v>
      </c>
      <c r="N6" s="294" t="s">
        <v>219</v>
      </c>
      <c r="O6" s="301" t="s">
        <v>220</v>
      </c>
      <c r="P6" s="294" t="s">
        <v>219</v>
      </c>
      <c r="Q6" s="309" t="s">
        <v>220</v>
      </c>
      <c r="R6" s="404"/>
      <c r="S6" s="391"/>
      <c r="T6" s="601" t="s">
        <v>242</v>
      </c>
      <c r="U6" s="602"/>
      <c r="V6" s="124" t="s">
        <v>250</v>
      </c>
      <c r="W6" s="613" t="s">
        <v>248</v>
      </c>
      <c r="X6" s="614"/>
      <c r="Y6" s="73" t="s">
        <v>249</v>
      </c>
    </row>
    <row r="7" spans="1:25" ht="28.5" customHeight="1" x14ac:dyDescent="0.25">
      <c r="A7" s="467">
        <v>1</v>
      </c>
      <c r="B7" s="511" t="s">
        <v>151</v>
      </c>
      <c r="C7" s="471" t="s">
        <v>34</v>
      </c>
      <c r="D7" s="429" t="s">
        <v>7</v>
      </c>
      <c r="E7" s="537" t="s">
        <v>254</v>
      </c>
      <c r="F7" s="3" t="s">
        <v>8</v>
      </c>
      <c r="G7" s="204">
        <v>3290</v>
      </c>
      <c r="H7" s="577">
        <v>18</v>
      </c>
      <c r="I7" s="218" t="s">
        <v>8</v>
      </c>
      <c r="J7" s="295">
        <v>0</v>
      </c>
      <c r="K7" s="302">
        <v>0</v>
      </c>
      <c r="L7" s="295">
        <v>0</v>
      </c>
      <c r="M7" s="302">
        <v>0</v>
      </c>
      <c r="N7" s="295">
        <v>0</v>
      </c>
      <c r="O7" s="302">
        <v>0</v>
      </c>
      <c r="P7" s="295">
        <v>3290</v>
      </c>
      <c r="Q7" s="310">
        <v>3404</v>
      </c>
      <c r="R7" s="235" t="s">
        <v>8</v>
      </c>
      <c r="S7" s="277">
        <f>((Q7*100)/P7)</f>
        <v>103.46504559270517</v>
      </c>
      <c r="T7" s="219" t="s">
        <v>243</v>
      </c>
      <c r="U7" s="220">
        <v>0</v>
      </c>
      <c r="V7" s="598"/>
      <c r="W7" s="221" t="s">
        <v>8</v>
      </c>
      <c r="X7" s="323">
        <f>K7+M7+O7+Q7</f>
        <v>3404</v>
      </c>
      <c r="Y7" s="455">
        <f>((X7/X8)-1)*100</f>
        <v>22.182340272792533</v>
      </c>
    </row>
    <row r="8" spans="1:25" ht="28.5" customHeight="1" thickBot="1" x14ac:dyDescent="0.3">
      <c r="A8" s="516"/>
      <c r="B8" s="570"/>
      <c r="C8" s="469"/>
      <c r="D8" s="430"/>
      <c r="E8" s="511"/>
      <c r="F8" s="9" t="s">
        <v>9</v>
      </c>
      <c r="G8" s="328">
        <v>2786</v>
      </c>
      <c r="H8" s="568"/>
      <c r="I8" s="222" t="s">
        <v>9</v>
      </c>
      <c r="J8" s="296">
        <v>0</v>
      </c>
      <c r="K8" s="303">
        <v>0</v>
      </c>
      <c r="L8" s="296">
        <v>0</v>
      </c>
      <c r="M8" s="303">
        <v>0</v>
      </c>
      <c r="N8" s="296">
        <v>0</v>
      </c>
      <c r="O8" s="303">
        <v>0</v>
      </c>
      <c r="P8" s="296">
        <v>2786</v>
      </c>
      <c r="Q8" s="311">
        <v>2786</v>
      </c>
      <c r="R8" s="236" t="s">
        <v>9</v>
      </c>
      <c r="S8" s="277">
        <f>((Q8*100)/P8)</f>
        <v>100</v>
      </c>
      <c r="T8" s="223" t="s">
        <v>244</v>
      </c>
      <c r="U8" s="224">
        <v>0</v>
      </c>
      <c r="V8" s="584"/>
      <c r="W8" s="225" t="s">
        <v>9</v>
      </c>
      <c r="X8" s="324">
        <f t="shared" ref="X8:X42" si="0">K8+M8+O8+Q8</f>
        <v>2786</v>
      </c>
      <c r="Y8" s="456"/>
    </row>
    <row r="9" spans="1:25" ht="22.5" customHeight="1" x14ac:dyDescent="0.25">
      <c r="A9" s="475">
        <v>2</v>
      </c>
      <c r="B9" s="496" t="s">
        <v>152</v>
      </c>
      <c r="C9" s="477" t="s">
        <v>35</v>
      </c>
      <c r="D9" s="428" t="s">
        <v>7</v>
      </c>
      <c r="E9" s="496" t="s">
        <v>168</v>
      </c>
      <c r="F9" s="1" t="s">
        <v>8</v>
      </c>
      <c r="G9" s="171">
        <v>1200</v>
      </c>
      <c r="H9" s="575">
        <v>36.5</v>
      </c>
      <c r="I9" s="227" t="s">
        <v>8</v>
      </c>
      <c r="J9" s="297">
        <v>0</v>
      </c>
      <c r="K9" s="304">
        <v>0</v>
      </c>
      <c r="L9" s="297">
        <v>0</v>
      </c>
      <c r="M9" s="304">
        <v>0</v>
      </c>
      <c r="N9" s="297">
        <v>0</v>
      </c>
      <c r="O9" s="304">
        <v>0</v>
      </c>
      <c r="P9" s="297">
        <v>1200</v>
      </c>
      <c r="Q9" s="312">
        <v>1670</v>
      </c>
      <c r="R9" s="235" t="s">
        <v>8</v>
      </c>
      <c r="S9" s="277">
        <f>((Q9*100)/P9)</f>
        <v>139.16666666666666</v>
      </c>
      <c r="T9" s="219" t="s">
        <v>243</v>
      </c>
      <c r="U9" s="220">
        <v>0</v>
      </c>
      <c r="V9" s="598"/>
      <c r="W9" s="221" t="s">
        <v>8</v>
      </c>
      <c r="X9" s="323">
        <f t="shared" si="0"/>
        <v>1670</v>
      </c>
      <c r="Y9" s="453">
        <f>(X9/X10)*100</f>
        <v>50.759878419452889</v>
      </c>
    </row>
    <row r="10" spans="1:25" ht="22.5" customHeight="1" thickBot="1" x14ac:dyDescent="0.3">
      <c r="A10" s="468"/>
      <c r="B10" s="497"/>
      <c r="C10" s="472"/>
      <c r="D10" s="473"/>
      <c r="E10" s="497"/>
      <c r="F10" s="2" t="s">
        <v>9</v>
      </c>
      <c r="G10" s="172">
        <v>3290</v>
      </c>
      <c r="H10" s="569"/>
      <c r="I10" s="228" t="s">
        <v>9</v>
      </c>
      <c r="J10" s="298">
        <v>0</v>
      </c>
      <c r="K10" s="305">
        <v>0</v>
      </c>
      <c r="L10" s="298">
        <v>0</v>
      </c>
      <c r="M10" s="305">
        <v>0</v>
      </c>
      <c r="N10" s="298">
        <v>0</v>
      </c>
      <c r="O10" s="305">
        <v>0</v>
      </c>
      <c r="P10" s="298">
        <v>3290</v>
      </c>
      <c r="Q10" s="313">
        <v>3290</v>
      </c>
      <c r="R10" s="236" t="s">
        <v>9</v>
      </c>
      <c r="S10" s="277">
        <f>((Q10*100)/P10)</f>
        <v>100</v>
      </c>
      <c r="T10" s="229" t="s">
        <v>244</v>
      </c>
      <c r="U10" s="230">
        <v>0</v>
      </c>
      <c r="V10" s="599"/>
      <c r="W10" s="231" t="s">
        <v>9</v>
      </c>
      <c r="X10" s="324">
        <f t="shared" si="0"/>
        <v>3290</v>
      </c>
      <c r="Y10" s="454"/>
    </row>
    <row r="11" spans="1:25" ht="19.5" customHeight="1" x14ac:dyDescent="0.25">
      <c r="A11" s="475">
        <v>3</v>
      </c>
      <c r="B11" s="496" t="s">
        <v>153</v>
      </c>
      <c r="C11" s="477" t="s">
        <v>39</v>
      </c>
      <c r="D11" s="428" t="s">
        <v>36</v>
      </c>
      <c r="E11" s="496" t="s">
        <v>154</v>
      </c>
      <c r="F11" s="1" t="s">
        <v>8</v>
      </c>
      <c r="G11" s="171">
        <v>975</v>
      </c>
      <c r="H11" s="575">
        <v>35</v>
      </c>
      <c r="I11" s="227" t="s">
        <v>8</v>
      </c>
      <c r="J11" s="297">
        <v>0</v>
      </c>
      <c r="K11" s="304">
        <v>0</v>
      </c>
      <c r="L11" s="297">
        <v>488</v>
      </c>
      <c r="M11" s="304">
        <v>288</v>
      </c>
      <c r="N11" s="297">
        <v>0</v>
      </c>
      <c r="O11" s="304">
        <v>0</v>
      </c>
      <c r="P11" s="297">
        <v>487</v>
      </c>
      <c r="Q11" s="312">
        <v>451</v>
      </c>
      <c r="R11" s="235" t="s">
        <v>8</v>
      </c>
      <c r="S11" s="277">
        <f>(M11+Q11)/(L11+P11)*100</f>
        <v>75.794871794871796</v>
      </c>
      <c r="T11" s="232" t="s">
        <v>243</v>
      </c>
      <c r="U11" s="233">
        <v>0</v>
      </c>
      <c r="V11" s="583"/>
      <c r="W11" s="234" t="s">
        <v>8</v>
      </c>
      <c r="X11" s="325">
        <f t="shared" si="0"/>
        <v>739</v>
      </c>
      <c r="Y11" s="563">
        <f>(X11/X12)*100</f>
        <v>21.709753231492364</v>
      </c>
    </row>
    <row r="12" spans="1:25" ht="19.5" customHeight="1" x14ac:dyDescent="0.25">
      <c r="A12" s="467"/>
      <c r="B12" s="515"/>
      <c r="C12" s="471"/>
      <c r="D12" s="429"/>
      <c r="E12" s="515"/>
      <c r="F12" s="3" t="s">
        <v>9</v>
      </c>
      <c r="G12" s="204">
        <v>3290</v>
      </c>
      <c r="H12" s="576"/>
      <c r="I12" s="218" t="s">
        <v>9</v>
      </c>
      <c r="J12" s="299">
        <v>0</v>
      </c>
      <c r="K12" s="306">
        <v>0</v>
      </c>
      <c r="L12" s="299">
        <v>1645</v>
      </c>
      <c r="M12" s="306">
        <v>1553</v>
      </c>
      <c r="N12" s="299">
        <v>0</v>
      </c>
      <c r="O12" s="306">
        <v>0</v>
      </c>
      <c r="P12" s="299">
        <v>1645</v>
      </c>
      <c r="Q12" s="314">
        <v>1851</v>
      </c>
      <c r="R12" s="236" t="s">
        <v>9</v>
      </c>
      <c r="S12" s="277">
        <f>(M12+Q12)/(L12+P12)*100</f>
        <v>103.46504559270517</v>
      </c>
      <c r="T12" s="223" t="s">
        <v>244</v>
      </c>
      <c r="U12" s="224">
        <v>0</v>
      </c>
      <c r="V12" s="584"/>
      <c r="W12" s="225" t="s">
        <v>9</v>
      </c>
      <c r="X12" s="324">
        <f t="shared" si="0"/>
        <v>3404</v>
      </c>
      <c r="Y12" s="564"/>
    </row>
    <row r="13" spans="1:25" ht="24.75" customHeight="1" x14ac:dyDescent="0.25">
      <c r="A13" s="467">
        <v>4</v>
      </c>
      <c r="B13" s="511" t="s">
        <v>156</v>
      </c>
      <c r="C13" s="471" t="s">
        <v>41</v>
      </c>
      <c r="D13" s="429" t="s">
        <v>15</v>
      </c>
      <c r="E13" s="511" t="s">
        <v>157</v>
      </c>
      <c r="F13" s="3" t="s">
        <v>8</v>
      </c>
      <c r="G13" s="204">
        <v>3290</v>
      </c>
      <c r="H13" s="577">
        <v>100</v>
      </c>
      <c r="I13" s="218" t="s">
        <v>8</v>
      </c>
      <c r="J13" s="295">
        <v>822</v>
      </c>
      <c r="K13" s="302">
        <v>808</v>
      </c>
      <c r="L13" s="295">
        <v>822</v>
      </c>
      <c r="M13" s="302">
        <v>1087</v>
      </c>
      <c r="N13" s="295">
        <v>823</v>
      </c>
      <c r="O13" s="302">
        <v>1002</v>
      </c>
      <c r="P13" s="295">
        <v>823</v>
      </c>
      <c r="Q13" s="310">
        <v>1264</v>
      </c>
      <c r="R13" s="235" t="s">
        <v>8</v>
      </c>
      <c r="S13" s="277">
        <f>(J13+L13+N13+P13)/(K13+M13+O13+Q13)*100</f>
        <v>79.067531843306895</v>
      </c>
      <c r="T13" s="219" t="s">
        <v>243</v>
      </c>
      <c r="U13" s="220">
        <f>(K13/K14)*100</f>
        <v>100</v>
      </c>
      <c r="V13" s="581">
        <f>((U13*100)/U14)</f>
        <v>100</v>
      </c>
      <c r="W13" s="226" t="s">
        <v>8</v>
      </c>
      <c r="X13" s="323">
        <f>SUM(K13,M13,O13,Q13)</f>
        <v>4161</v>
      </c>
      <c r="Y13" s="455">
        <f>(X13/X14)*100</f>
        <v>100</v>
      </c>
    </row>
    <row r="14" spans="1:25" ht="24.75" customHeight="1" x14ac:dyDescent="0.25">
      <c r="A14" s="467"/>
      <c r="B14" s="515"/>
      <c r="C14" s="471"/>
      <c r="D14" s="429"/>
      <c r="E14" s="515"/>
      <c r="F14" s="3" t="s">
        <v>9</v>
      </c>
      <c r="G14" s="204">
        <v>3290</v>
      </c>
      <c r="H14" s="576"/>
      <c r="I14" s="218" t="s">
        <v>9</v>
      </c>
      <c r="J14" s="299">
        <v>822</v>
      </c>
      <c r="K14" s="306">
        <v>808</v>
      </c>
      <c r="L14" s="299">
        <v>822</v>
      </c>
      <c r="M14" s="306">
        <v>1087</v>
      </c>
      <c r="N14" s="299">
        <v>823</v>
      </c>
      <c r="O14" s="306">
        <v>1002</v>
      </c>
      <c r="P14" s="299">
        <v>823</v>
      </c>
      <c r="Q14" s="314">
        <v>1264</v>
      </c>
      <c r="R14" s="236" t="s">
        <v>9</v>
      </c>
      <c r="S14" s="277">
        <f>(J14+L14+N14+P14)/(K14+M14+O14+Q14)*100</f>
        <v>79.067531843306895</v>
      </c>
      <c r="T14" s="223" t="s">
        <v>244</v>
      </c>
      <c r="U14" s="224">
        <f>(J13/J14)*100</f>
        <v>100</v>
      </c>
      <c r="V14" s="600"/>
      <c r="W14" s="225" t="s">
        <v>9</v>
      </c>
      <c r="X14" s="324">
        <f>K14+M14+O14+Q14</f>
        <v>4161</v>
      </c>
      <c r="Y14" s="456"/>
    </row>
    <row r="15" spans="1:25" ht="23.25" customHeight="1" x14ac:dyDescent="0.25">
      <c r="A15" s="467">
        <v>5</v>
      </c>
      <c r="B15" s="511" t="s">
        <v>155</v>
      </c>
      <c r="C15" s="471" t="s">
        <v>44</v>
      </c>
      <c r="D15" s="429" t="s">
        <v>15</v>
      </c>
      <c r="E15" s="537" t="s">
        <v>158</v>
      </c>
      <c r="F15" s="3" t="s">
        <v>8</v>
      </c>
      <c r="G15" s="204">
        <v>3290</v>
      </c>
      <c r="H15" s="577">
        <v>100</v>
      </c>
      <c r="I15" s="218" t="s">
        <v>8</v>
      </c>
      <c r="J15" s="295">
        <v>822</v>
      </c>
      <c r="K15" s="302">
        <v>676</v>
      </c>
      <c r="L15" s="295">
        <v>822</v>
      </c>
      <c r="M15" s="302">
        <v>877</v>
      </c>
      <c r="N15" s="295">
        <v>823</v>
      </c>
      <c r="O15" s="302">
        <v>842</v>
      </c>
      <c r="P15" s="295">
        <v>823</v>
      </c>
      <c r="Q15" s="310">
        <v>889</v>
      </c>
      <c r="R15" s="235" t="s">
        <v>8</v>
      </c>
      <c r="S15" s="277">
        <f>(J15+L15+N15+P15)/(K15+M15+O15+Q15)*100</f>
        <v>100.18270401948843</v>
      </c>
      <c r="T15" s="219" t="s">
        <v>243</v>
      </c>
      <c r="U15" s="220">
        <f>(K15/K16)*100</f>
        <v>100</v>
      </c>
      <c r="V15" s="581">
        <f>((U15*100)/U16)</f>
        <v>100</v>
      </c>
      <c r="W15" s="226" t="s">
        <v>8</v>
      </c>
      <c r="X15" s="323">
        <f t="shared" si="0"/>
        <v>3284</v>
      </c>
      <c r="Y15" s="455">
        <f>(X15/X16)*100</f>
        <v>100</v>
      </c>
    </row>
    <row r="16" spans="1:25" ht="18.75" customHeight="1" thickBot="1" x14ac:dyDescent="0.3">
      <c r="A16" s="467"/>
      <c r="B16" s="515"/>
      <c r="C16" s="471"/>
      <c r="D16" s="429"/>
      <c r="E16" s="537"/>
      <c r="F16" s="3" t="s">
        <v>9</v>
      </c>
      <c r="G16" s="204">
        <v>3290</v>
      </c>
      <c r="H16" s="576"/>
      <c r="I16" s="218" t="s">
        <v>9</v>
      </c>
      <c r="J16" s="299">
        <v>822</v>
      </c>
      <c r="K16" s="306">
        <v>676</v>
      </c>
      <c r="L16" s="299">
        <v>822</v>
      </c>
      <c r="M16" s="306">
        <v>877</v>
      </c>
      <c r="N16" s="299">
        <v>823</v>
      </c>
      <c r="O16" s="306">
        <v>842</v>
      </c>
      <c r="P16" s="299">
        <v>823</v>
      </c>
      <c r="Q16" s="314">
        <v>889</v>
      </c>
      <c r="R16" s="236" t="s">
        <v>9</v>
      </c>
      <c r="S16" s="277">
        <f>(J16+L16+N16+P16)/(K16+M16+O16+Q16)*100</f>
        <v>100.18270401948843</v>
      </c>
      <c r="T16" s="223" t="s">
        <v>244</v>
      </c>
      <c r="U16" s="224">
        <f>(J15/J16)*100</f>
        <v>100</v>
      </c>
      <c r="V16" s="600"/>
      <c r="W16" s="225" t="s">
        <v>9</v>
      </c>
      <c r="X16" s="324">
        <f t="shared" si="0"/>
        <v>3284</v>
      </c>
      <c r="Y16" s="456"/>
    </row>
    <row r="17" spans="1:25" ht="18.75" customHeight="1" x14ac:dyDescent="0.25">
      <c r="A17" s="475">
        <v>6</v>
      </c>
      <c r="B17" s="494" t="s">
        <v>159</v>
      </c>
      <c r="C17" s="477" t="s">
        <v>51</v>
      </c>
      <c r="D17" s="428" t="s">
        <v>36</v>
      </c>
      <c r="E17" s="494" t="s">
        <v>160</v>
      </c>
      <c r="F17" s="1" t="s">
        <v>8</v>
      </c>
      <c r="G17" s="171">
        <v>1200</v>
      </c>
      <c r="H17" s="575">
        <v>100</v>
      </c>
      <c r="I17" s="227" t="s">
        <v>8</v>
      </c>
      <c r="J17" s="297">
        <v>0</v>
      </c>
      <c r="K17" s="304">
        <v>0</v>
      </c>
      <c r="L17" s="297">
        <v>600</v>
      </c>
      <c r="M17" s="304">
        <v>861</v>
      </c>
      <c r="N17" s="297">
        <v>0</v>
      </c>
      <c r="O17" s="304">
        <v>0</v>
      </c>
      <c r="P17" s="297">
        <v>600</v>
      </c>
      <c r="Q17" s="312">
        <v>809</v>
      </c>
      <c r="R17" s="235" t="s">
        <v>8</v>
      </c>
      <c r="S17" s="277">
        <f>(M17+Q17)/(L17+P17)*100</f>
        <v>139.16666666666666</v>
      </c>
      <c r="T17" s="232" t="s">
        <v>243</v>
      </c>
      <c r="U17" s="233">
        <v>0</v>
      </c>
      <c r="V17" s="583"/>
      <c r="W17" s="234" t="s">
        <v>8</v>
      </c>
      <c r="X17" s="325">
        <f t="shared" si="0"/>
        <v>1670</v>
      </c>
      <c r="Y17" s="455">
        <f>(X17/X18)*100</f>
        <v>100</v>
      </c>
    </row>
    <row r="18" spans="1:25" ht="19.5" customHeight="1" x14ac:dyDescent="0.25">
      <c r="A18" s="467"/>
      <c r="B18" s="537"/>
      <c r="C18" s="471"/>
      <c r="D18" s="429"/>
      <c r="E18" s="537"/>
      <c r="F18" s="3" t="s">
        <v>9</v>
      </c>
      <c r="G18" s="204">
        <v>1200</v>
      </c>
      <c r="H18" s="576"/>
      <c r="I18" s="218" t="s">
        <v>9</v>
      </c>
      <c r="J18" s="299">
        <v>0</v>
      </c>
      <c r="K18" s="306">
        <v>0</v>
      </c>
      <c r="L18" s="299">
        <v>600</v>
      </c>
      <c r="M18" s="306">
        <v>861</v>
      </c>
      <c r="N18" s="299">
        <v>0</v>
      </c>
      <c r="O18" s="306">
        <v>0</v>
      </c>
      <c r="P18" s="299">
        <v>600</v>
      </c>
      <c r="Q18" s="314">
        <v>809</v>
      </c>
      <c r="R18" s="236" t="s">
        <v>9</v>
      </c>
      <c r="S18" s="277">
        <f>(M18+Q18)/(L18+P18)*100</f>
        <v>139.16666666666666</v>
      </c>
      <c r="T18" s="223" t="s">
        <v>244</v>
      </c>
      <c r="U18" s="224">
        <v>0</v>
      </c>
      <c r="V18" s="584"/>
      <c r="W18" s="225" t="s">
        <v>9</v>
      </c>
      <c r="X18" s="324">
        <f t="shared" si="0"/>
        <v>1670</v>
      </c>
      <c r="Y18" s="456"/>
    </row>
    <row r="19" spans="1:25" ht="22.5" customHeight="1" x14ac:dyDescent="0.25">
      <c r="A19" s="467">
        <v>7</v>
      </c>
      <c r="B19" s="511" t="s">
        <v>162</v>
      </c>
      <c r="C19" s="469" t="s">
        <v>52</v>
      </c>
      <c r="D19" s="429" t="s">
        <v>15</v>
      </c>
      <c r="E19" s="537" t="s">
        <v>163</v>
      </c>
      <c r="F19" s="3" t="s">
        <v>8</v>
      </c>
      <c r="G19" s="204">
        <v>1200</v>
      </c>
      <c r="H19" s="577">
        <v>100</v>
      </c>
      <c r="I19" s="218" t="s">
        <v>8</v>
      </c>
      <c r="J19" s="295">
        <v>300</v>
      </c>
      <c r="K19" s="302">
        <v>510</v>
      </c>
      <c r="L19" s="295">
        <v>300</v>
      </c>
      <c r="M19" s="302">
        <v>779</v>
      </c>
      <c r="N19" s="295">
        <v>300</v>
      </c>
      <c r="O19" s="302">
        <v>613</v>
      </c>
      <c r="P19" s="295">
        <v>300</v>
      </c>
      <c r="Q19" s="310">
        <v>962</v>
      </c>
      <c r="R19" s="235" t="s">
        <v>8</v>
      </c>
      <c r="S19" s="277">
        <f>Q19/G19*100</f>
        <v>80.166666666666657</v>
      </c>
      <c r="T19" s="219" t="s">
        <v>243</v>
      </c>
      <c r="U19" s="220">
        <f>(K19/K20)*100</f>
        <v>100</v>
      </c>
      <c r="V19" s="581">
        <f>((U19*100)/U20)</f>
        <v>100</v>
      </c>
      <c r="W19" s="226" t="s">
        <v>8</v>
      </c>
      <c r="X19" s="323">
        <f t="shared" si="0"/>
        <v>2864</v>
      </c>
      <c r="Y19" s="455">
        <f>(X19/X20)*100</f>
        <v>100</v>
      </c>
    </row>
    <row r="20" spans="1:25" ht="22.5" customHeight="1" x14ac:dyDescent="0.25">
      <c r="A20" s="467"/>
      <c r="B20" s="515"/>
      <c r="C20" s="474"/>
      <c r="D20" s="429"/>
      <c r="E20" s="537"/>
      <c r="F20" s="3" t="s">
        <v>9</v>
      </c>
      <c r="G20" s="204">
        <v>1200</v>
      </c>
      <c r="H20" s="576"/>
      <c r="I20" s="218" t="s">
        <v>9</v>
      </c>
      <c r="J20" s="299">
        <v>300</v>
      </c>
      <c r="K20" s="306">
        <v>510</v>
      </c>
      <c r="L20" s="299">
        <v>300</v>
      </c>
      <c r="M20" s="306">
        <v>779</v>
      </c>
      <c r="N20" s="299">
        <v>300</v>
      </c>
      <c r="O20" s="306">
        <v>613</v>
      </c>
      <c r="P20" s="299">
        <v>300</v>
      </c>
      <c r="Q20" s="314">
        <v>962</v>
      </c>
      <c r="R20" s="236" t="s">
        <v>9</v>
      </c>
      <c r="S20" s="277">
        <f>Q20/G20*100</f>
        <v>80.166666666666657</v>
      </c>
      <c r="T20" s="223" t="s">
        <v>244</v>
      </c>
      <c r="U20" s="224">
        <f>(J19/J20)*100</f>
        <v>100</v>
      </c>
      <c r="V20" s="600"/>
      <c r="W20" s="225" t="s">
        <v>9</v>
      </c>
      <c r="X20" s="324">
        <f t="shared" si="0"/>
        <v>2864</v>
      </c>
      <c r="Y20" s="456"/>
    </row>
    <row r="21" spans="1:25" ht="19.5" customHeight="1" x14ac:dyDescent="0.25">
      <c r="A21" s="467">
        <v>8</v>
      </c>
      <c r="B21" s="511" t="s">
        <v>161</v>
      </c>
      <c r="C21" s="469" t="s">
        <v>54</v>
      </c>
      <c r="D21" s="429" t="s">
        <v>15</v>
      </c>
      <c r="E21" s="537" t="s">
        <v>158</v>
      </c>
      <c r="F21" s="3" t="s">
        <v>8</v>
      </c>
      <c r="G21" s="204">
        <v>1200</v>
      </c>
      <c r="H21" s="577">
        <v>100</v>
      </c>
      <c r="I21" s="218" t="s">
        <v>8</v>
      </c>
      <c r="J21" s="295">
        <v>300</v>
      </c>
      <c r="K21" s="302">
        <v>510</v>
      </c>
      <c r="L21" s="295">
        <v>300</v>
      </c>
      <c r="M21" s="302">
        <v>779</v>
      </c>
      <c r="N21" s="295">
        <v>300</v>
      </c>
      <c r="O21" s="302">
        <v>613</v>
      </c>
      <c r="P21" s="295">
        <v>300</v>
      </c>
      <c r="Q21" s="315">
        <v>962</v>
      </c>
      <c r="R21" s="235" t="s">
        <v>8</v>
      </c>
      <c r="S21" s="277">
        <f>Q21/G21*100</f>
        <v>80.166666666666657</v>
      </c>
      <c r="T21" s="219" t="s">
        <v>243</v>
      </c>
      <c r="U21" s="220">
        <f>(K21/K22)*100</f>
        <v>100</v>
      </c>
      <c r="V21" s="581">
        <f>((U21*100)/U22)</f>
        <v>100</v>
      </c>
      <c r="W21" s="226" t="s">
        <v>8</v>
      </c>
      <c r="X21" s="323">
        <f t="shared" si="0"/>
        <v>2864</v>
      </c>
      <c r="Y21" s="455">
        <f>(X21/X22)*100</f>
        <v>100</v>
      </c>
    </row>
    <row r="22" spans="1:25" ht="19.5" customHeight="1" thickBot="1" x14ac:dyDescent="0.3">
      <c r="A22" s="467"/>
      <c r="B22" s="515"/>
      <c r="C22" s="474"/>
      <c r="D22" s="429"/>
      <c r="E22" s="537"/>
      <c r="F22" s="3" t="s">
        <v>9</v>
      </c>
      <c r="G22" s="204">
        <v>1200</v>
      </c>
      <c r="H22" s="576"/>
      <c r="I22" s="218" t="s">
        <v>9</v>
      </c>
      <c r="J22" s="299">
        <v>300</v>
      </c>
      <c r="K22" s="306">
        <v>510</v>
      </c>
      <c r="L22" s="299">
        <v>300</v>
      </c>
      <c r="M22" s="306">
        <v>779</v>
      </c>
      <c r="N22" s="299">
        <v>300</v>
      </c>
      <c r="O22" s="306">
        <v>613</v>
      </c>
      <c r="P22" s="299">
        <v>300</v>
      </c>
      <c r="Q22" s="316">
        <v>962</v>
      </c>
      <c r="R22" s="236" t="s">
        <v>9</v>
      </c>
      <c r="S22" s="277">
        <f>Q22/G22*100</f>
        <v>80.166666666666657</v>
      </c>
      <c r="T22" s="223" t="s">
        <v>244</v>
      </c>
      <c r="U22" s="224">
        <f>(J21/J22)*100</f>
        <v>100</v>
      </c>
      <c r="V22" s="600"/>
      <c r="W22" s="225" t="s">
        <v>9</v>
      </c>
      <c r="X22" s="324">
        <f t="shared" si="0"/>
        <v>2864</v>
      </c>
      <c r="Y22" s="456"/>
    </row>
    <row r="23" spans="1:25" ht="26.25" customHeight="1" x14ac:dyDescent="0.25">
      <c r="A23" s="475">
        <v>9</v>
      </c>
      <c r="B23" s="570" t="s">
        <v>164</v>
      </c>
      <c r="C23" s="578" t="s">
        <v>55</v>
      </c>
      <c r="D23" s="423" t="s">
        <v>15</v>
      </c>
      <c r="E23" s="515" t="s">
        <v>165</v>
      </c>
      <c r="F23" s="6" t="s">
        <v>8</v>
      </c>
      <c r="G23" s="276">
        <v>736</v>
      </c>
      <c r="H23" s="568">
        <v>100</v>
      </c>
      <c r="I23" s="237" t="s">
        <v>8</v>
      </c>
      <c r="J23" s="296">
        <v>184</v>
      </c>
      <c r="K23" s="303">
        <v>181</v>
      </c>
      <c r="L23" s="296">
        <v>184</v>
      </c>
      <c r="M23" s="317">
        <v>300</v>
      </c>
      <c r="N23" s="296">
        <v>184</v>
      </c>
      <c r="O23" s="317">
        <v>267</v>
      </c>
      <c r="P23" s="296">
        <v>184</v>
      </c>
      <c r="Q23" s="311">
        <v>0</v>
      </c>
      <c r="R23" s="235" t="s">
        <v>8</v>
      </c>
      <c r="S23" s="277">
        <f>(J23+L23+N23+P23)/(K23+M23+O23+Q23)*100</f>
        <v>98.395721925133699</v>
      </c>
      <c r="T23" s="219" t="s">
        <v>243</v>
      </c>
      <c r="U23" s="220">
        <f>(K23/K24)*100</f>
        <v>100</v>
      </c>
      <c r="V23" s="581">
        <f>((U23*100)/U24)</f>
        <v>100</v>
      </c>
      <c r="W23" s="226" t="s">
        <v>8</v>
      </c>
      <c r="X23" s="323">
        <f t="shared" si="0"/>
        <v>748</v>
      </c>
      <c r="Y23" s="455">
        <f>(X23/X24)*100</f>
        <v>100</v>
      </c>
    </row>
    <row r="24" spans="1:25" ht="26.25" customHeight="1" thickBot="1" x14ac:dyDescent="0.3">
      <c r="A24" s="467"/>
      <c r="B24" s="497"/>
      <c r="C24" s="470"/>
      <c r="D24" s="473"/>
      <c r="E24" s="495"/>
      <c r="F24" s="2" t="s">
        <v>9</v>
      </c>
      <c r="G24" s="172">
        <v>736</v>
      </c>
      <c r="H24" s="569"/>
      <c r="I24" s="228" t="s">
        <v>9</v>
      </c>
      <c r="J24" s="298">
        <v>184</v>
      </c>
      <c r="K24" s="305">
        <v>181</v>
      </c>
      <c r="L24" s="298">
        <v>184</v>
      </c>
      <c r="M24" s="305">
        <v>300</v>
      </c>
      <c r="N24" s="298">
        <v>184</v>
      </c>
      <c r="O24" s="305">
        <v>267</v>
      </c>
      <c r="P24" s="298">
        <v>184</v>
      </c>
      <c r="Q24" s="313">
        <v>0</v>
      </c>
      <c r="R24" s="236" t="s">
        <v>9</v>
      </c>
      <c r="S24" s="277">
        <f>(J24+L24+N24+P24)/(K24+M24+O24+Q24)*100</f>
        <v>98.395721925133699</v>
      </c>
      <c r="T24" s="239" t="s">
        <v>244</v>
      </c>
      <c r="U24" s="240">
        <f>(J23/J24)*100</f>
        <v>100</v>
      </c>
      <c r="V24" s="582"/>
      <c r="W24" s="231" t="s">
        <v>9</v>
      </c>
      <c r="X24" s="326">
        <f t="shared" si="0"/>
        <v>748</v>
      </c>
      <c r="Y24" s="456"/>
    </row>
    <row r="25" spans="1:25" ht="26.25" customHeight="1" x14ac:dyDescent="0.25">
      <c r="A25" s="467">
        <v>10</v>
      </c>
      <c r="B25" s="496" t="s">
        <v>256</v>
      </c>
      <c r="C25" s="476" t="s">
        <v>258</v>
      </c>
      <c r="D25" s="405" t="s">
        <v>36</v>
      </c>
      <c r="E25" s="496" t="s">
        <v>259</v>
      </c>
      <c r="F25" s="135"/>
      <c r="G25" s="329">
        <v>1400</v>
      </c>
      <c r="H25" s="568">
        <v>100</v>
      </c>
      <c r="I25" s="241"/>
      <c r="J25" s="297"/>
      <c r="K25" s="304"/>
      <c r="L25" s="297">
        <v>700</v>
      </c>
      <c r="M25" s="304">
        <v>340</v>
      </c>
      <c r="N25" s="297"/>
      <c r="O25" s="304"/>
      <c r="P25" s="297">
        <v>700</v>
      </c>
      <c r="Q25" s="318">
        <v>603</v>
      </c>
      <c r="R25" s="235" t="s">
        <v>8</v>
      </c>
      <c r="S25" s="277">
        <f>(M25+Q25)/(L25+P25)*100</f>
        <v>67.357142857142861</v>
      </c>
      <c r="T25" s="243"/>
      <c r="U25" s="244"/>
      <c r="V25" s="245"/>
      <c r="W25" s="234" t="s">
        <v>8</v>
      </c>
      <c r="X25" s="325">
        <f t="shared" ref="X25:X28" si="1">K25+M25+O25+Q25</f>
        <v>943</v>
      </c>
      <c r="Y25" s="455">
        <f>(X25/X26)*100</f>
        <v>100</v>
      </c>
    </row>
    <row r="26" spans="1:25" ht="26.25" customHeight="1" thickBot="1" x14ac:dyDescent="0.3">
      <c r="A26" s="467"/>
      <c r="B26" s="515"/>
      <c r="C26" s="474"/>
      <c r="D26" s="423"/>
      <c r="E26" s="515"/>
      <c r="F26" s="6"/>
      <c r="G26" s="276">
        <v>1400</v>
      </c>
      <c r="H26" s="569"/>
      <c r="I26" s="237"/>
      <c r="J26" s="299"/>
      <c r="K26" s="306"/>
      <c r="L26" s="299">
        <v>700</v>
      </c>
      <c r="M26" s="306">
        <v>340</v>
      </c>
      <c r="N26" s="299"/>
      <c r="O26" s="306"/>
      <c r="P26" s="299">
        <v>700</v>
      </c>
      <c r="Q26" s="316">
        <v>603</v>
      </c>
      <c r="R26" s="236" t="s">
        <v>9</v>
      </c>
      <c r="S26" s="277">
        <f>(M26+Q26)/(L26+P26)*100</f>
        <v>67.357142857142861</v>
      </c>
      <c r="T26" s="223"/>
      <c r="U26" s="224"/>
      <c r="V26" s="246"/>
      <c r="W26" s="225" t="s">
        <v>9</v>
      </c>
      <c r="X26" s="324">
        <f t="shared" si="1"/>
        <v>943</v>
      </c>
      <c r="Y26" s="456"/>
    </row>
    <row r="27" spans="1:25" ht="26.25" customHeight="1" x14ac:dyDescent="0.25">
      <c r="A27" s="467">
        <v>11</v>
      </c>
      <c r="B27" s="570" t="s">
        <v>257</v>
      </c>
      <c r="C27" s="578" t="s">
        <v>117</v>
      </c>
      <c r="D27" s="427" t="s">
        <v>15</v>
      </c>
      <c r="E27" s="511" t="s">
        <v>163</v>
      </c>
      <c r="F27" s="134"/>
      <c r="G27" s="330">
        <v>1400</v>
      </c>
      <c r="H27" s="568">
        <v>100</v>
      </c>
      <c r="I27" s="247"/>
      <c r="J27" s="296">
        <v>350</v>
      </c>
      <c r="K27" s="303">
        <v>153</v>
      </c>
      <c r="L27" s="296">
        <v>350</v>
      </c>
      <c r="M27" s="303">
        <v>340</v>
      </c>
      <c r="N27" s="296">
        <v>350</v>
      </c>
      <c r="O27" s="303">
        <v>397</v>
      </c>
      <c r="P27" s="296">
        <v>350</v>
      </c>
      <c r="Q27" s="311">
        <v>206</v>
      </c>
      <c r="R27" s="235" t="s">
        <v>8</v>
      </c>
      <c r="S27" s="277">
        <f>(J27+L27+N27+P27)/(K27+M27+O27+Q27)*100</f>
        <v>127.73722627737227</v>
      </c>
      <c r="T27" s="229"/>
      <c r="U27" s="230"/>
      <c r="V27" s="248"/>
      <c r="W27" s="226" t="s">
        <v>8</v>
      </c>
      <c r="X27" s="323">
        <f t="shared" si="1"/>
        <v>1096</v>
      </c>
      <c r="Y27" s="455">
        <f>(X27/X28)*100</f>
        <v>100</v>
      </c>
    </row>
    <row r="28" spans="1:25" ht="26.25" customHeight="1" thickBot="1" x14ac:dyDescent="0.3">
      <c r="A28" s="467"/>
      <c r="B28" s="497"/>
      <c r="C28" s="470"/>
      <c r="D28" s="406"/>
      <c r="E28" s="497"/>
      <c r="F28" s="134"/>
      <c r="G28" s="330">
        <v>1400</v>
      </c>
      <c r="H28" s="569"/>
      <c r="I28" s="247"/>
      <c r="J28" s="296">
        <v>350</v>
      </c>
      <c r="K28" s="303">
        <v>153</v>
      </c>
      <c r="L28" s="296">
        <v>350</v>
      </c>
      <c r="M28" s="303">
        <v>340</v>
      </c>
      <c r="N28" s="296">
        <v>350</v>
      </c>
      <c r="O28" s="303">
        <v>397</v>
      </c>
      <c r="P28" s="296">
        <v>350</v>
      </c>
      <c r="Q28" s="311">
        <v>206</v>
      </c>
      <c r="R28" s="236" t="s">
        <v>9</v>
      </c>
      <c r="S28" s="277">
        <f>(J28+L28+N28+P28)/(K28+M28+O28+Q28)*100</f>
        <v>127.73722627737227</v>
      </c>
      <c r="T28" s="229"/>
      <c r="U28" s="230"/>
      <c r="V28" s="248"/>
      <c r="W28" s="231" t="s">
        <v>9</v>
      </c>
      <c r="X28" s="326">
        <f t="shared" si="1"/>
        <v>1096</v>
      </c>
      <c r="Y28" s="456"/>
    </row>
    <row r="29" spans="1:25" ht="24.75" customHeight="1" x14ac:dyDescent="0.25">
      <c r="A29" s="475">
        <v>12</v>
      </c>
      <c r="B29" s="593" t="s">
        <v>267</v>
      </c>
      <c r="C29" s="477" t="s">
        <v>169</v>
      </c>
      <c r="D29" s="428" t="s">
        <v>15</v>
      </c>
      <c r="E29" s="594" t="s">
        <v>270</v>
      </c>
      <c r="F29" s="1" t="s">
        <v>8</v>
      </c>
      <c r="G29" s="331">
        <v>1899</v>
      </c>
      <c r="H29" s="585">
        <v>79.78</v>
      </c>
      <c r="I29" s="227" t="s">
        <v>8</v>
      </c>
      <c r="J29" s="280">
        <v>157</v>
      </c>
      <c r="K29" s="281">
        <v>146</v>
      </c>
      <c r="L29" s="282">
        <v>602</v>
      </c>
      <c r="M29" s="292">
        <v>430</v>
      </c>
      <c r="N29" s="282">
        <v>607</v>
      </c>
      <c r="O29" s="281">
        <v>1349</v>
      </c>
      <c r="P29" s="282">
        <v>533</v>
      </c>
      <c r="Q29" s="281">
        <v>1769</v>
      </c>
      <c r="R29" s="235" t="s">
        <v>8</v>
      </c>
      <c r="S29" s="277">
        <f>(M29+Q29)/(L29+P29)*100</f>
        <v>193.7444933920705</v>
      </c>
      <c r="T29" s="232" t="s">
        <v>243</v>
      </c>
      <c r="U29" s="233">
        <v>0</v>
      </c>
      <c r="V29" s="583"/>
      <c r="W29" s="234" t="s">
        <v>8</v>
      </c>
      <c r="X29" s="325">
        <f t="shared" ref="X29:X30" si="2">K29+M29+O29+Q29</f>
        <v>3694</v>
      </c>
      <c r="Y29" s="455">
        <f>(X29/X30)*100</f>
        <v>98.506666666666661</v>
      </c>
    </row>
    <row r="30" spans="1:25" ht="35.25" customHeight="1" x14ac:dyDescent="0.25">
      <c r="A30" s="467"/>
      <c r="B30" s="588"/>
      <c r="C30" s="471"/>
      <c r="D30" s="429"/>
      <c r="E30" s="590"/>
      <c r="F30" s="3" t="s">
        <v>9</v>
      </c>
      <c r="G30" s="332">
        <v>2380</v>
      </c>
      <c r="H30" s="586"/>
      <c r="I30" s="218" t="s">
        <v>9</v>
      </c>
      <c r="J30" s="283">
        <v>595</v>
      </c>
      <c r="K30" s="284">
        <v>572</v>
      </c>
      <c r="L30" s="285">
        <v>595</v>
      </c>
      <c r="M30" s="293">
        <v>351</v>
      </c>
      <c r="N30" s="285">
        <v>595</v>
      </c>
      <c r="O30" s="284">
        <v>2043</v>
      </c>
      <c r="P30" s="285">
        <v>595</v>
      </c>
      <c r="Q30" s="284">
        <v>784</v>
      </c>
      <c r="R30" s="236" t="s">
        <v>9</v>
      </c>
      <c r="S30" s="277">
        <f>(M30+Q30)/(L30+P30)*100</f>
        <v>95.378151260504211</v>
      </c>
      <c r="T30" s="223" t="s">
        <v>244</v>
      </c>
      <c r="U30" s="224">
        <v>0</v>
      </c>
      <c r="V30" s="584"/>
      <c r="W30" s="225" t="s">
        <v>9</v>
      </c>
      <c r="X30" s="324">
        <f t="shared" si="2"/>
        <v>3750</v>
      </c>
      <c r="Y30" s="456"/>
    </row>
    <row r="31" spans="1:25" ht="34.5" customHeight="1" x14ac:dyDescent="0.25">
      <c r="A31" s="467">
        <v>13</v>
      </c>
      <c r="B31" s="587" t="s">
        <v>268</v>
      </c>
      <c r="C31" s="469" t="s">
        <v>172</v>
      </c>
      <c r="D31" s="429" t="s">
        <v>15</v>
      </c>
      <c r="E31" s="589" t="s">
        <v>271</v>
      </c>
      <c r="F31" s="3" t="s">
        <v>8</v>
      </c>
      <c r="G31" s="332">
        <v>1904</v>
      </c>
      <c r="H31" s="591">
        <v>80</v>
      </c>
      <c r="I31" s="218" t="s">
        <v>8</v>
      </c>
      <c r="J31" s="286">
        <v>472</v>
      </c>
      <c r="K31" s="289">
        <v>519</v>
      </c>
      <c r="L31" s="286">
        <v>472</v>
      </c>
      <c r="M31" s="289">
        <v>351</v>
      </c>
      <c r="N31" s="286">
        <v>472</v>
      </c>
      <c r="O31" s="289">
        <v>1634</v>
      </c>
      <c r="P31" s="286">
        <v>472</v>
      </c>
      <c r="Q31" s="289">
        <v>627</v>
      </c>
      <c r="R31" s="235" t="s">
        <v>8</v>
      </c>
      <c r="S31" s="277">
        <f>(J31+L31+N31+P31)/(K31+M31+O31+Q31)*100</f>
        <v>60.300223570744173</v>
      </c>
      <c r="T31" s="219" t="s">
        <v>243</v>
      </c>
      <c r="U31" s="220">
        <f>((K31/K32)-1)*100</f>
        <v>-9.2657342657342703</v>
      </c>
      <c r="V31" s="596">
        <f>((U31*100)/U32)</f>
        <v>44.822047870828371</v>
      </c>
      <c r="W31" s="226" t="s">
        <v>8</v>
      </c>
      <c r="X31" s="323">
        <f>K31+M31+O31+Q31</f>
        <v>3131</v>
      </c>
      <c r="Y31" s="455">
        <f>(X31/X32)*100</f>
        <v>83.493333333333325</v>
      </c>
    </row>
    <row r="32" spans="1:25" ht="34.5" customHeight="1" thickBot="1" x14ac:dyDescent="0.3">
      <c r="A32" s="467"/>
      <c r="B32" s="588"/>
      <c r="C32" s="474"/>
      <c r="D32" s="429"/>
      <c r="E32" s="590"/>
      <c r="F32" s="3" t="s">
        <v>9</v>
      </c>
      <c r="G32" s="332">
        <v>2380</v>
      </c>
      <c r="H32" s="592"/>
      <c r="I32" s="218" t="s">
        <v>9</v>
      </c>
      <c r="J32" s="286">
        <v>595</v>
      </c>
      <c r="K32" s="289">
        <v>572</v>
      </c>
      <c r="L32" s="286">
        <v>595</v>
      </c>
      <c r="M32" s="289">
        <v>351</v>
      </c>
      <c r="N32" s="286">
        <v>595</v>
      </c>
      <c r="O32" s="289">
        <v>2043</v>
      </c>
      <c r="P32" s="286">
        <v>595</v>
      </c>
      <c r="Q32" s="289">
        <v>784</v>
      </c>
      <c r="R32" s="236" t="s">
        <v>9</v>
      </c>
      <c r="S32" s="277">
        <f>(J32+L32+N32+P32)/(K32+M32+O32+Q32)*100</f>
        <v>63.466666666666669</v>
      </c>
      <c r="T32" s="223" t="s">
        <v>244</v>
      </c>
      <c r="U32" s="224">
        <f>((J31/J32)-1)*100</f>
        <v>-20.67226890756303</v>
      </c>
      <c r="V32" s="597"/>
      <c r="W32" s="225" t="s">
        <v>9</v>
      </c>
      <c r="X32" s="324">
        <f t="shared" si="0"/>
        <v>3750</v>
      </c>
      <c r="Y32" s="456"/>
    </row>
    <row r="33" spans="1:25" ht="30" customHeight="1" x14ac:dyDescent="0.25">
      <c r="A33" s="467">
        <v>14</v>
      </c>
      <c r="B33" s="587" t="s">
        <v>269</v>
      </c>
      <c r="C33" s="578" t="s">
        <v>171</v>
      </c>
      <c r="D33" s="423" t="s">
        <v>15</v>
      </c>
      <c r="E33" s="589" t="s">
        <v>272</v>
      </c>
      <c r="F33" s="6" t="s">
        <v>8</v>
      </c>
      <c r="G33" s="333">
        <v>2067</v>
      </c>
      <c r="H33" s="615">
        <v>81.7</v>
      </c>
      <c r="I33" s="237" t="s">
        <v>8</v>
      </c>
      <c r="J33" s="287">
        <v>162</v>
      </c>
      <c r="K33" s="290">
        <v>165</v>
      </c>
      <c r="L33" s="287">
        <v>655</v>
      </c>
      <c r="M33" s="290">
        <v>438</v>
      </c>
      <c r="N33" s="287">
        <v>662</v>
      </c>
      <c r="O33" s="290">
        <v>1555</v>
      </c>
      <c r="P33" s="287">
        <v>588</v>
      </c>
      <c r="Q33" s="290">
        <v>2078</v>
      </c>
      <c r="R33" s="235" t="s">
        <v>8</v>
      </c>
      <c r="S33" s="277">
        <f>(J33+L33+N33+P33)/(K33+M33+O33+Q33)*100</f>
        <v>48.796033994334273</v>
      </c>
      <c r="T33" s="219" t="s">
        <v>243</v>
      </c>
      <c r="U33" s="220">
        <f>(K33/K34)*100</f>
        <v>25.423728813559322</v>
      </c>
      <c r="V33" s="581">
        <f>((U33*100)/U34)</f>
        <v>109.85561833019462</v>
      </c>
      <c r="W33" s="226" t="s">
        <v>8</v>
      </c>
      <c r="X33" s="323">
        <f t="shared" si="0"/>
        <v>4236</v>
      </c>
      <c r="Y33" s="455">
        <f>(X33/X34)*100</f>
        <v>92.915112963369168</v>
      </c>
    </row>
    <row r="34" spans="1:25" ht="30" customHeight="1" thickBot="1" x14ac:dyDescent="0.3">
      <c r="A34" s="467"/>
      <c r="B34" s="617"/>
      <c r="C34" s="470"/>
      <c r="D34" s="473"/>
      <c r="E34" s="618"/>
      <c r="F34" s="2" t="s">
        <v>9</v>
      </c>
      <c r="G34" s="334">
        <v>2528</v>
      </c>
      <c r="H34" s="616"/>
      <c r="I34" s="228" t="s">
        <v>9</v>
      </c>
      <c r="J34" s="288">
        <v>700</v>
      </c>
      <c r="K34" s="291">
        <v>649</v>
      </c>
      <c r="L34" s="288">
        <v>550</v>
      </c>
      <c r="M34" s="291">
        <v>471</v>
      </c>
      <c r="N34" s="288">
        <v>650</v>
      </c>
      <c r="O34" s="291">
        <v>2220</v>
      </c>
      <c r="P34" s="288">
        <v>480</v>
      </c>
      <c r="Q34" s="291">
        <v>1219</v>
      </c>
      <c r="R34" s="236" t="s">
        <v>9</v>
      </c>
      <c r="S34" s="277">
        <f>(J34+L34+N34+P34)/(K34+M34+O34+Q34)*100</f>
        <v>52.204430796227243</v>
      </c>
      <c r="T34" s="239" t="s">
        <v>244</v>
      </c>
      <c r="U34" s="240">
        <f>(J33/J34)*100</f>
        <v>23.142857142857142</v>
      </c>
      <c r="V34" s="582"/>
      <c r="W34" s="231" t="s">
        <v>9</v>
      </c>
      <c r="X34" s="326">
        <f t="shared" si="0"/>
        <v>4559</v>
      </c>
      <c r="Y34" s="456"/>
    </row>
    <row r="35" spans="1:25" ht="36" customHeight="1" x14ac:dyDescent="0.25">
      <c r="A35" s="475">
        <v>15</v>
      </c>
      <c r="B35" s="494" t="s">
        <v>173</v>
      </c>
      <c r="C35" s="477" t="s">
        <v>260</v>
      </c>
      <c r="D35" s="428" t="s">
        <v>36</v>
      </c>
      <c r="E35" s="494" t="s">
        <v>174</v>
      </c>
      <c r="F35" s="1" t="s">
        <v>8</v>
      </c>
      <c r="G35" s="171">
        <v>188</v>
      </c>
      <c r="H35" s="575">
        <v>14.63</v>
      </c>
      <c r="I35" s="227" t="s">
        <v>8</v>
      </c>
      <c r="J35" s="297"/>
      <c r="K35" s="304"/>
      <c r="L35" s="297">
        <v>94</v>
      </c>
      <c r="M35" s="304">
        <v>110</v>
      </c>
      <c r="N35" s="297"/>
      <c r="O35" s="304"/>
      <c r="P35" s="297">
        <v>94</v>
      </c>
      <c r="Q35" s="312">
        <v>102</v>
      </c>
      <c r="R35" s="235" t="s">
        <v>8</v>
      </c>
      <c r="S35" s="277">
        <f>(M35+Q35)/(L35+P35)*100</f>
        <v>112.7659574468085</v>
      </c>
      <c r="T35" s="232" t="s">
        <v>243</v>
      </c>
      <c r="U35" s="233">
        <v>0</v>
      </c>
      <c r="V35" s="583"/>
      <c r="W35" s="234" t="s">
        <v>8</v>
      </c>
      <c r="X35" s="325">
        <f t="shared" si="0"/>
        <v>212</v>
      </c>
      <c r="Y35" s="453">
        <f>(X35/X36)*100</f>
        <v>129.26829268292684</v>
      </c>
    </row>
    <row r="36" spans="1:25" ht="36" customHeight="1" x14ac:dyDescent="0.25">
      <c r="A36" s="467"/>
      <c r="B36" s="537"/>
      <c r="C36" s="471"/>
      <c r="D36" s="429"/>
      <c r="E36" s="537"/>
      <c r="F36" s="3" t="s">
        <v>9</v>
      </c>
      <c r="G36" s="204">
        <v>164</v>
      </c>
      <c r="H36" s="576"/>
      <c r="I36" s="218" t="s">
        <v>9</v>
      </c>
      <c r="J36" s="299"/>
      <c r="K36" s="306"/>
      <c r="L36" s="299">
        <v>82</v>
      </c>
      <c r="M36" s="306">
        <v>82</v>
      </c>
      <c r="N36" s="299"/>
      <c r="O36" s="306"/>
      <c r="P36" s="299">
        <v>82</v>
      </c>
      <c r="Q36" s="314">
        <v>82</v>
      </c>
      <c r="R36" s="236" t="s">
        <v>9</v>
      </c>
      <c r="S36" s="277">
        <f>(M36+Q36)/(L36+P36)*100</f>
        <v>100</v>
      </c>
      <c r="T36" s="223" t="s">
        <v>244</v>
      </c>
      <c r="U36" s="224">
        <v>0</v>
      </c>
      <c r="V36" s="584"/>
      <c r="W36" s="225" t="s">
        <v>9</v>
      </c>
      <c r="X36" s="324">
        <f t="shared" si="0"/>
        <v>164</v>
      </c>
      <c r="Y36" s="454"/>
    </row>
    <row r="37" spans="1:25" ht="24" customHeight="1" x14ac:dyDescent="0.25">
      <c r="A37" s="467">
        <v>16</v>
      </c>
      <c r="B37" s="537" t="s">
        <v>175</v>
      </c>
      <c r="C37" s="469" t="s">
        <v>170</v>
      </c>
      <c r="D37" s="429" t="s">
        <v>15</v>
      </c>
      <c r="E37" s="537" t="s">
        <v>176</v>
      </c>
      <c r="F37" s="3" t="s">
        <v>8</v>
      </c>
      <c r="G37" s="204">
        <v>1314</v>
      </c>
      <c r="H37" s="577">
        <v>6.98</v>
      </c>
      <c r="I37" s="218" t="s">
        <v>8</v>
      </c>
      <c r="J37" s="295">
        <v>336</v>
      </c>
      <c r="K37" s="302">
        <v>275</v>
      </c>
      <c r="L37" s="295">
        <v>330</v>
      </c>
      <c r="M37" s="302">
        <v>410</v>
      </c>
      <c r="N37" s="295">
        <v>320</v>
      </c>
      <c r="O37" s="319">
        <v>343</v>
      </c>
      <c r="P37" s="295">
        <v>328</v>
      </c>
      <c r="Q37" s="310">
        <v>344</v>
      </c>
      <c r="R37" s="235" t="s">
        <v>8</v>
      </c>
      <c r="S37" s="277">
        <f t="shared" ref="S37:S44" si="3">(J37+L37+N37+P37)/(K37+M37+O37+Q37)*100</f>
        <v>95.772594752186592</v>
      </c>
      <c r="T37" s="219" t="s">
        <v>243</v>
      </c>
      <c r="U37" s="220">
        <f>(K37/K38)</f>
        <v>5.6122448979591839</v>
      </c>
      <c r="V37" s="579">
        <f>((U37*100)/U38)</f>
        <v>78.504616132167172</v>
      </c>
      <c r="W37" s="226" t="s">
        <v>8</v>
      </c>
      <c r="X37" s="323">
        <f t="shared" si="0"/>
        <v>1372</v>
      </c>
      <c r="Y37" s="455">
        <f>(X37/X38)</f>
        <v>5.2567049808429118</v>
      </c>
    </row>
    <row r="38" spans="1:25" ht="24" customHeight="1" x14ac:dyDescent="0.25">
      <c r="A38" s="467"/>
      <c r="B38" s="537"/>
      <c r="C38" s="474"/>
      <c r="D38" s="429"/>
      <c r="E38" s="537"/>
      <c r="F38" s="3" t="s">
        <v>9</v>
      </c>
      <c r="G38" s="204">
        <v>188</v>
      </c>
      <c r="H38" s="576"/>
      <c r="I38" s="218" t="s">
        <v>9</v>
      </c>
      <c r="J38" s="299">
        <v>47</v>
      </c>
      <c r="K38" s="306">
        <v>49</v>
      </c>
      <c r="L38" s="299">
        <v>47</v>
      </c>
      <c r="M38" s="306">
        <v>110</v>
      </c>
      <c r="N38" s="299">
        <v>47</v>
      </c>
      <c r="O38" s="320">
        <v>20</v>
      </c>
      <c r="P38" s="299">
        <v>47</v>
      </c>
      <c r="Q38" s="314">
        <v>82</v>
      </c>
      <c r="R38" s="236" t="s">
        <v>9</v>
      </c>
      <c r="S38" s="277">
        <f t="shared" si="3"/>
        <v>72.030651340996172</v>
      </c>
      <c r="T38" s="223" t="s">
        <v>244</v>
      </c>
      <c r="U38" s="224">
        <f>(J37/J38)</f>
        <v>7.1489361702127656</v>
      </c>
      <c r="V38" s="580"/>
      <c r="W38" s="225" t="s">
        <v>9</v>
      </c>
      <c r="X38" s="324">
        <f t="shared" si="0"/>
        <v>261</v>
      </c>
      <c r="Y38" s="456"/>
    </row>
    <row r="39" spans="1:25" ht="27.75" customHeight="1" x14ac:dyDescent="0.25">
      <c r="A39" s="467">
        <v>17</v>
      </c>
      <c r="B39" s="537" t="s">
        <v>177</v>
      </c>
      <c r="C39" s="469" t="s">
        <v>179</v>
      </c>
      <c r="D39" s="429" t="s">
        <v>15</v>
      </c>
      <c r="E39" s="537" t="s">
        <v>178</v>
      </c>
      <c r="F39" s="3" t="s">
        <v>8</v>
      </c>
      <c r="G39" s="204">
        <v>5256</v>
      </c>
      <c r="H39" s="577">
        <v>4</v>
      </c>
      <c r="I39" s="218" t="s">
        <v>8</v>
      </c>
      <c r="J39" s="295">
        <v>1315</v>
      </c>
      <c r="K39" s="302">
        <v>1873</v>
      </c>
      <c r="L39" s="295">
        <v>1335</v>
      </c>
      <c r="M39" s="302">
        <v>2565</v>
      </c>
      <c r="N39" s="295">
        <v>1325</v>
      </c>
      <c r="O39" s="319">
        <v>1477</v>
      </c>
      <c r="P39" s="295">
        <v>1281</v>
      </c>
      <c r="Q39" s="310">
        <v>3055</v>
      </c>
      <c r="R39" s="235" t="s">
        <v>8</v>
      </c>
      <c r="S39" s="277">
        <f t="shared" si="3"/>
        <v>58.595317725752508</v>
      </c>
      <c r="T39" s="219" t="s">
        <v>243</v>
      </c>
      <c r="U39" s="220">
        <f>(K39/K40)</f>
        <v>6.8109090909090906</v>
      </c>
      <c r="V39" s="571">
        <f>((U39*100)/U40)</f>
        <v>174.02779122018663</v>
      </c>
      <c r="W39" s="226" t="s">
        <v>8</v>
      </c>
      <c r="X39" s="323">
        <f t="shared" si="0"/>
        <v>8970</v>
      </c>
      <c r="Y39" s="453">
        <f>(X39/X40)</f>
        <v>6.5379008746355689</v>
      </c>
    </row>
    <row r="40" spans="1:25" ht="27.75" customHeight="1" thickBot="1" x14ac:dyDescent="0.3">
      <c r="A40" s="467"/>
      <c r="B40" s="537"/>
      <c r="C40" s="474"/>
      <c r="D40" s="429"/>
      <c r="E40" s="537"/>
      <c r="F40" s="3" t="s">
        <v>9</v>
      </c>
      <c r="G40" s="204">
        <v>1314</v>
      </c>
      <c r="H40" s="576"/>
      <c r="I40" s="218" t="s">
        <v>9</v>
      </c>
      <c r="J40" s="299">
        <v>336</v>
      </c>
      <c r="K40" s="306">
        <v>275</v>
      </c>
      <c r="L40" s="299">
        <v>330</v>
      </c>
      <c r="M40" s="306">
        <v>410</v>
      </c>
      <c r="N40" s="299">
        <v>320</v>
      </c>
      <c r="O40" s="320">
        <v>343</v>
      </c>
      <c r="P40" s="299">
        <v>328</v>
      </c>
      <c r="Q40" s="314">
        <v>344</v>
      </c>
      <c r="R40" s="236" t="s">
        <v>9</v>
      </c>
      <c r="S40" s="277">
        <f t="shared" si="3"/>
        <v>95.772594752186592</v>
      </c>
      <c r="T40" s="223" t="s">
        <v>244</v>
      </c>
      <c r="U40" s="224">
        <f>(J39/J40)</f>
        <v>3.9136904761904763</v>
      </c>
      <c r="V40" s="572"/>
      <c r="W40" s="225" t="s">
        <v>9</v>
      </c>
      <c r="X40" s="324">
        <f t="shared" si="0"/>
        <v>1372</v>
      </c>
      <c r="Y40" s="454"/>
    </row>
    <row r="41" spans="1:25" ht="29.25" customHeight="1" x14ac:dyDescent="0.25">
      <c r="A41" s="475">
        <v>18</v>
      </c>
      <c r="B41" s="537" t="s">
        <v>184</v>
      </c>
      <c r="C41" s="469" t="s">
        <v>181</v>
      </c>
      <c r="D41" s="429" t="s">
        <v>15</v>
      </c>
      <c r="E41" s="537" t="s">
        <v>185</v>
      </c>
      <c r="F41" s="3" t="s">
        <v>8</v>
      </c>
      <c r="G41" s="204">
        <v>5248</v>
      </c>
      <c r="H41" s="577">
        <v>27.91</v>
      </c>
      <c r="I41" s="218" t="s">
        <v>8</v>
      </c>
      <c r="J41" s="295">
        <v>1310</v>
      </c>
      <c r="K41" s="302">
        <v>1609</v>
      </c>
      <c r="L41" s="295">
        <v>1335</v>
      </c>
      <c r="M41" s="302">
        <v>1810</v>
      </c>
      <c r="N41" s="295">
        <v>1320</v>
      </c>
      <c r="O41" s="319">
        <v>1689</v>
      </c>
      <c r="P41" s="295">
        <v>1283</v>
      </c>
      <c r="Q41" s="310">
        <v>1942</v>
      </c>
      <c r="R41" s="235" t="s">
        <v>8</v>
      </c>
      <c r="S41" s="277">
        <f t="shared" si="3"/>
        <v>74.439716312056731</v>
      </c>
      <c r="T41" s="219" t="s">
        <v>243</v>
      </c>
      <c r="U41" s="220">
        <f>(K41/K42)</f>
        <v>32.836734693877553</v>
      </c>
      <c r="V41" s="571">
        <f>((U41*100)/U42)</f>
        <v>117.81118554291947</v>
      </c>
      <c r="W41" s="226" t="s">
        <v>8</v>
      </c>
      <c r="X41" s="323">
        <f t="shared" si="0"/>
        <v>7050</v>
      </c>
      <c r="Y41" s="455">
        <f>(X41/X42)</f>
        <v>27.011494252873565</v>
      </c>
    </row>
    <row r="42" spans="1:25" ht="29.25" customHeight="1" x14ac:dyDescent="0.25">
      <c r="A42" s="467"/>
      <c r="B42" s="537"/>
      <c r="C42" s="474"/>
      <c r="D42" s="429"/>
      <c r="E42" s="537"/>
      <c r="F42" s="3" t="s">
        <v>9</v>
      </c>
      <c r="G42" s="204">
        <v>188</v>
      </c>
      <c r="H42" s="576"/>
      <c r="I42" s="218" t="s">
        <v>9</v>
      </c>
      <c r="J42" s="299">
        <v>47</v>
      </c>
      <c r="K42" s="306">
        <v>49</v>
      </c>
      <c r="L42" s="299">
        <v>47</v>
      </c>
      <c r="M42" s="306">
        <v>110</v>
      </c>
      <c r="N42" s="299">
        <v>47</v>
      </c>
      <c r="O42" s="320">
        <v>20</v>
      </c>
      <c r="P42" s="299">
        <v>47</v>
      </c>
      <c r="Q42" s="314">
        <v>82</v>
      </c>
      <c r="R42" s="236" t="s">
        <v>9</v>
      </c>
      <c r="S42" s="277">
        <f t="shared" si="3"/>
        <v>72.030651340996172</v>
      </c>
      <c r="T42" s="223" t="s">
        <v>244</v>
      </c>
      <c r="U42" s="224">
        <f>(J41/J42)</f>
        <v>27.872340425531913</v>
      </c>
      <c r="V42" s="572"/>
      <c r="W42" s="225" t="s">
        <v>9</v>
      </c>
      <c r="X42" s="324">
        <f t="shared" si="0"/>
        <v>261</v>
      </c>
      <c r="Y42" s="456"/>
    </row>
    <row r="43" spans="1:25" ht="27" customHeight="1" x14ac:dyDescent="0.25">
      <c r="A43" s="467">
        <v>19</v>
      </c>
      <c r="B43" s="515" t="s">
        <v>180</v>
      </c>
      <c r="C43" s="578" t="s">
        <v>183</v>
      </c>
      <c r="D43" s="423" t="s">
        <v>15</v>
      </c>
      <c r="E43" s="515" t="s">
        <v>182</v>
      </c>
      <c r="F43" s="6" t="s">
        <v>8</v>
      </c>
      <c r="G43" s="276">
        <v>20992</v>
      </c>
      <c r="H43" s="568">
        <v>4</v>
      </c>
      <c r="I43" s="237" t="s">
        <v>8</v>
      </c>
      <c r="J43" s="296">
        <v>5220</v>
      </c>
      <c r="K43" s="303">
        <v>8910</v>
      </c>
      <c r="L43" s="296">
        <v>5260</v>
      </c>
      <c r="M43" s="317">
        <v>8718</v>
      </c>
      <c r="N43" s="296">
        <v>5270</v>
      </c>
      <c r="O43" s="319">
        <v>9219</v>
      </c>
      <c r="P43" s="296">
        <v>5242</v>
      </c>
      <c r="Q43" s="310">
        <v>8659</v>
      </c>
      <c r="R43" s="235" t="s">
        <v>8</v>
      </c>
      <c r="S43" s="277">
        <f t="shared" si="3"/>
        <v>59.122401847575055</v>
      </c>
      <c r="T43" s="219" t="s">
        <v>243</v>
      </c>
      <c r="U43" s="220">
        <f>(K43/K44)</f>
        <v>5.5376009944064633</v>
      </c>
      <c r="V43" s="573">
        <f>((U43*100)/U44)</f>
        <v>138.97044641134991</v>
      </c>
      <c r="W43" s="221" t="s">
        <v>8</v>
      </c>
      <c r="X43" s="323">
        <f>K43+M43+O43+Q43</f>
        <v>35506</v>
      </c>
      <c r="Y43" s="455">
        <f>(X43/X44)</f>
        <v>5.0363120567375885</v>
      </c>
    </row>
    <row r="44" spans="1:25" ht="27" customHeight="1" thickBot="1" x14ac:dyDescent="0.3">
      <c r="A44" s="467"/>
      <c r="B44" s="495"/>
      <c r="C44" s="470"/>
      <c r="D44" s="473"/>
      <c r="E44" s="495"/>
      <c r="F44" s="2" t="s">
        <v>9</v>
      </c>
      <c r="G44" s="172">
        <v>5248</v>
      </c>
      <c r="H44" s="569"/>
      <c r="I44" s="228" t="s">
        <v>9</v>
      </c>
      <c r="J44" s="298">
        <v>1310</v>
      </c>
      <c r="K44" s="305">
        <v>1609</v>
      </c>
      <c r="L44" s="298">
        <v>1335</v>
      </c>
      <c r="M44" s="305">
        <v>1810</v>
      </c>
      <c r="N44" s="298">
        <v>1320</v>
      </c>
      <c r="O44" s="321">
        <v>1689</v>
      </c>
      <c r="P44" s="298">
        <v>1283</v>
      </c>
      <c r="Q44" s="322">
        <v>1942</v>
      </c>
      <c r="R44" s="238" t="s">
        <v>9</v>
      </c>
      <c r="S44" s="278">
        <f t="shared" si="3"/>
        <v>74.439716312056731</v>
      </c>
      <c r="T44" s="239" t="s">
        <v>244</v>
      </c>
      <c r="U44" s="240">
        <f>(J43/J44)</f>
        <v>3.9847328244274811</v>
      </c>
      <c r="V44" s="574"/>
      <c r="W44" s="231" t="s">
        <v>9</v>
      </c>
      <c r="X44" s="327">
        <f>K44+M44+O44+Q44</f>
        <v>7050</v>
      </c>
      <c r="Y44" s="506"/>
    </row>
    <row r="47" spans="1:25" ht="119.25" customHeight="1" x14ac:dyDescent="0.25">
      <c r="B47" s="567" t="s">
        <v>273</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row>
    <row r="49" spans="11:11" x14ac:dyDescent="0.25">
      <c r="K49" s="307" t="s">
        <v>261</v>
      </c>
    </row>
    <row r="50" spans="11:11" x14ac:dyDescent="0.25">
      <c r="K50" s="307"/>
    </row>
    <row r="51" spans="11:11" x14ac:dyDescent="0.25">
      <c r="K51" s="307"/>
    </row>
    <row r="52" spans="11:11" x14ac:dyDescent="0.25">
      <c r="K52" s="307"/>
    </row>
    <row r="53" spans="11:11" x14ac:dyDescent="0.25">
      <c r="K53" s="307" t="s">
        <v>262</v>
      </c>
    </row>
    <row r="54" spans="11:11" x14ac:dyDescent="0.25">
      <c r="K54" s="307" t="s">
        <v>263</v>
      </c>
    </row>
  </sheetData>
  <mergeCells count="166">
    <mergeCell ref="H41:H42"/>
    <mergeCell ref="A43:A44"/>
    <mergeCell ref="B43:B44"/>
    <mergeCell ref="C43:C44"/>
    <mergeCell ref="D43:D44"/>
    <mergeCell ref="E43:E44"/>
    <mergeCell ref="H43:H44"/>
    <mergeCell ref="A41:A42"/>
    <mergeCell ref="B41:B42"/>
    <mergeCell ref="C41:C42"/>
    <mergeCell ref="D41:D42"/>
    <mergeCell ref="E41:E42"/>
    <mergeCell ref="H39:H40"/>
    <mergeCell ref="A37:A38"/>
    <mergeCell ref="B37:B38"/>
    <mergeCell ref="C37:C38"/>
    <mergeCell ref="D37:D38"/>
    <mergeCell ref="E37:E38"/>
    <mergeCell ref="H33:H34"/>
    <mergeCell ref="A35:A36"/>
    <mergeCell ref="B35:B36"/>
    <mergeCell ref="C35:C36"/>
    <mergeCell ref="D35:D36"/>
    <mergeCell ref="E35:E36"/>
    <mergeCell ref="H35:H36"/>
    <mergeCell ref="A33:A34"/>
    <mergeCell ref="B33:B34"/>
    <mergeCell ref="C33:C34"/>
    <mergeCell ref="D33:D34"/>
    <mergeCell ref="E33:E34"/>
    <mergeCell ref="H37:H38"/>
    <mergeCell ref="A39:A40"/>
    <mergeCell ref="B39:B40"/>
    <mergeCell ref="C39:C40"/>
    <mergeCell ref="D39:D40"/>
    <mergeCell ref="E39:E40"/>
    <mergeCell ref="A19:A20"/>
    <mergeCell ref="B19:B20"/>
    <mergeCell ref="C19:C20"/>
    <mergeCell ref="D19:D20"/>
    <mergeCell ref="E19:E20"/>
    <mergeCell ref="H19:H20"/>
    <mergeCell ref="A21:A22"/>
    <mergeCell ref="B21:B22"/>
    <mergeCell ref="C21:C22"/>
    <mergeCell ref="D21:D22"/>
    <mergeCell ref="E21:E22"/>
    <mergeCell ref="A15:A16"/>
    <mergeCell ref="B15:B16"/>
    <mergeCell ref="C15:C16"/>
    <mergeCell ref="D15:D16"/>
    <mergeCell ref="E15:E16"/>
    <mergeCell ref="H15:H16"/>
    <mergeCell ref="A17:A18"/>
    <mergeCell ref="B17:B18"/>
    <mergeCell ref="C17:C18"/>
    <mergeCell ref="D17:D18"/>
    <mergeCell ref="E17:E18"/>
    <mergeCell ref="A3:Y3"/>
    <mergeCell ref="A1:Y1"/>
    <mergeCell ref="A2:Y2"/>
    <mergeCell ref="T5:Y5"/>
    <mergeCell ref="T6:U6"/>
    <mergeCell ref="W6:X6"/>
    <mergeCell ref="H23:H24"/>
    <mergeCell ref="A23:A24"/>
    <mergeCell ref="B23:B24"/>
    <mergeCell ref="C23:C24"/>
    <mergeCell ref="D23:D24"/>
    <mergeCell ref="E23:E24"/>
    <mergeCell ref="H7:H8"/>
    <mergeCell ref="A9:A10"/>
    <mergeCell ref="B9:B10"/>
    <mergeCell ref="C9:C10"/>
    <mergeCell ref="D9:D10"/>
    <mergeCell ref="E9:E10"/>
    <mergeCell ref="H9:H10"/>
    <mergeCell ref="A7:A8"/>
    <mergeCell ref="B7:B8"/>
    <mergeCell ref="C7:C8"/>
    <mergeCell ref="D7:D8"/>
    <mergeCell ref="B13:B14"/>
    <mergeCell ref="I5:Q5"/>
    <mergeCell ref="E7:E8"/>
    <mergeCell ref="H13:H14"/>
    <mergeCell ref="A11:A12"/>
    <mergeCell ref="B11:B12"/>
    <mergeCell ref="C11:C12"/>
    <mergeCell ref="D11:D12"/>
    <mergeCell ref="E11:E12"/>
    <mergeCell ref="H11:H12"/>
    <mergeCell ref="A13:A14"/>
    <mergeCell ref="C13:C14"/>
    <mergeCell ref="D13:D14"/>
    <mergeCell ref="E13:E14"/>
    <mergeCell ref="A4:Y4"/>
    <mergeCell ref="V11:V12"/>
    <mergeCell ref="R5:S6"/>
    <mergeCell ref="Y11:Y12"/>
    <mergeCell ref="V23:V24"/>
    <mergeCell ref="V29:V30"/>
    <mergeCell ref="Y29:Y30"/>
    <mergeCell ref="V31:V32"/>
    <mergeCell ref="V7:V8"/>
    <mergeCell ref="Y7:Y8"/>
    <mergeCell ref="V9:V10"/>
    <mergeCell ref="Y9:Y10"/>
    <mergeCell ref="V13:V14"/>
    <mergeCell ref="V15:V16"/>
    <mergeCell ref="V17:V18"/>
    <mergeCell ref="Y17:Y18"/>
    <mergeCell ref="V19:V20"/>
    <mergeCell ref="V21:V22"/>
    <mergeCell ref="A5:A6"/>
    <mergeCell ref="B5:B6"/>
    <mergeCell ref="C5:C6"/>
    <mergeCell ref="D5:D6"/>
    <mergeCell ref="E5:E6"/>
    <mergeCell ref="F5:H6"/>
    <mergeCell ref="A25:A26"/>
    <mergeCell ref="A27:A28"/>
    <mergeCell ref="C25:C26"/>
    <mergeCell ref="C27:C28"/>
    <mergeCell ref="D25:D26"/>
    <mergeCell ref="D27:D28"/>
    <mergeCell ref="E25:E26"/>
    <mergeCell ref="E27:E28"/>
    <mergeCell ref="V37:V38"/>
    <mergeCell ref="V33:V34"/>
    <mergeCell ref="V35:V36"/>
    <mergeCell ref="H29:H30"/>
    <mergeCell ref="A31:A32"/>
    <mergeCell ref="B31:B32"/>
    <mergeCell ref="C31:C32"/>
    <mergeCell ref="D31:D32"/>
    <mergeCell ref="E31:E32"/>
    <mergeCell ref="H31:H32"/>
    <mergeCell ref="A29:A30"/>
    <mergeCell ref="B29:B30"/>
    <mergeCell ref="C29:C30"/>
    <mergeCell ref="D29:D30"/>
    <mergeCell ref="E29:E30"/>
    <mergeCell ref="Y37:Y38"/>
    <mergeCell ref="Y39:Y40"/>
    <mergeCell ref="Y41:Y42"/>
    <mergeCell ref="Y43:Y44"/>
    <mergeCell ref="B47:Y47"/>
    <mergeCell ref="Y13:Y14"/>
    <mergeCell ref="Y15:Y16"/>
    <mergeCell ref="Y19:Y20"/>
    <mergeCell ref="Y21:Y22"/>
    <mergeCell ref="Y23:Y24"/>
    <mergeCell ref="Y25:Y26"/>
    <mergeCell ref="Y27:Y28"/>
    <mergeCell ref="Y31:Y32"/>
    <mergeCell ref="Y33:Y34"/>
    <mergeCell ref="H25:H26"/>
    <mergeCell ref="H27:H28"/>
    <mergeCell ref="B25:B26"/>
    <mergeCell ref="B27:B28"/>
    <mergeCell ref="V39:V40"/>
    <mergeCell ref="V41:V42"/>
    <mergeCell ref="V43:V44"/>
    <mergeCell ref="Y35:Y36"/>
    <mergeCell ref="H17:H18"/>
    <mergeCell ref="H21:H22"/>
  </mergeCells>
  <pageMargins left="0.7" right="0.7" top="0.75" bottom="0.75" header="0.3" footer="0.3"/>
  <pageSetup scale="38" orientation="landscape" r:id="rId1"/>
  <ignoredErrors>
    <ignoredError sqref="U14:U16 U20:U21 U22:U24 U34 U38:U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tabSelected="1" view="pageBreakPreview" zoomScale="60" zoomScaleNormal="100" workbookViewId="0">
      <selection sqref="A1:Y1"/>
    </sheetView>
  </sheetViews>
  <sheetFormatPr baseColWidth="10" defaultRowHeight="15" x14ac:dyDescent="0.25"/>
  <cols>
    <col min="1" max="1" width="4.140625" bestFit="1" customWidth="1"/>
    <col min="2" max="2" width="28.42578125" customWidth="1"/>
    <col min="3" max="3" width="20" bestFit="1" customWidth="1"/>
    <col min="5" max="5" width="38.85546875" customWidth="1"/>
    <col min="6" max="6" width="2.42578125" bestFit="1" customWidth="1"/>
    <col min="7" max="7" width="18.28515625" customWidth="1"/>
    <col min="8" max="8" width="6.42578125" bestFit="1" customWidth="1"/>
    <col min="9" max="9" width="2.42578125" bestFit="1" customWidth="1"/>
    <col min="10" max="10" width="17" customWidth="1"/>
    <col min="11" max="11" width="19.140625" customWidth="1"/>
    <col min="12" max="12" width="18.42578125" customWidth="1"/>
    <col min="13" max="13" width="20.28515625" customWidth="1"/>
    <col min="14" max="14" width="15.85546875" customWidth="1"/>
    <col min="15" max="15" width="17.5703125" customWidth="1"/>
    <col min="16" max="16" width="18.28515625" customWidth="1"/>
    <col min="17" max="17" width="16.85546875" customWidth="1"/>
    <col min="18" max="18" width="7.7109375" customWidth="1"/>
    <col min="19" max="19" width="12.140625" customWidth="1"/>
    <col min="20" max="20" width="16.7109375" bestFit="1" customWidth="1"/>
    <col min="22" max="22" width="12.5703125" customWidth="1"/>
    <col min="23" max="23" width="6.7109375" customWidth="1"/>
    <col min="24" max="24" width="19.5703125" customWidth="1"/>
    <col min="25" max="25" width="12.42578125" customWidth="1"/>
  </cols>
  <sheetData>
    <row r="1" spans="1:25" ht="16.5" thickBot="1" x14ac:dyDescent="0.3">
      <c r="A1" s="463" t="s">
        <v>167</v>
      </c>
      <c r="B1" s="464"/>
      <c r="C1" s="464"/>
      <c r="D1" s="464"/>
      <c r="E1" s="464"/>
      <c r="F1" s="464"/>
      <c r="G1" s="464"/>
      <c r="H1" s="464"/>
      <c r="I1" s="464"/>
      <c r="J1" s="464"/>
      <c r="K1" s="464"/>
      <c r="L1" s="464"/>
      <c r="M1" s="464"/>
      <c r="N1" s="464"/>
      <c r="O1" s="464"/>
      <c r="P1" s="464"/>
      <c r="Q1" s="464"/>
      <c r="R1" s="464"/>
      <c r="S1" s="464"/>
      <c r="T1" s="464"/>
      <c r="U1" s="464"/>
      <c r="V1" s="464"/>
      <c r="W1" s="464"/>
      <c r="X1" s="464"/>
      <c r="Y1" s="465"/>
    </row>
    <row r="2" spans="1:25" ht="15.75" customHeight="1" thickBot="1" x14ac:dyDescent="0.3">
      <c r="A2" s="385" t="s">
        <v>0</v>
      </c>
      <c r="B2" s="387" t="s">
        <v>1</v>
      </c>
      <c r="C2" s="387" t="s">
        <v>13</v>
      </c>
      <c r="D2" s="387" t="s">
        <v>2</v>
      </c>
      <c r="E2" s="387" t="s">
        <v>3</v>
      </c>
      <c r="F2" s="382" t="s">
        <v>4</v>
      </c>
      <c r="G2" s="383"/>
      <c r="H2" s="389"/>
      <c r="I2" s="382" t="s">
        <v>218</v>
      </c>
      <c r="J2" s="383"/>
      <c r="K2" s="383"/>
      <c r="L2" s="383"/>
      <c r="M2" s="383"/>
      <c r="N2" s="383"/>
      <c r="O2" s="383"/>
      <c r="P2" s="383"/>
      <c r="Q2" s="384"/>
      <c r="R2" s="403" t="s">
        <v>245</v>
      </c>
      <c r="S2" s="384"/>
      <c r="T2" s="68" t="s">
        <v>246</v>
      </c>
      <c r="U2" s="69"/>
      <c r="V2" s="69"/>
      <c r="W2" s="69"/>
      <c r="X2" s="69"/>
      <c r="Y2" s="70"/>
    </row>
    <row r="3" spans="1:25" ht="39" customHeight="1" thickBot="1" x14ac:dyDescent="0.3">
      <c r="A3" s="623"/>
      <c r="B3" s="550"/>
      <c r="C3" s="550"/>
      <c r="D3" s="550"/>
      <c r="E3" s="550"/>
      <c r="F3" s="624"/>
      <c r="G3" s="547"/>
      <c r="H3" s="549"/>
      <c r="I3" s="4"/>
      <c r="J3" s="71" t="s">
        <v>219</v>
      </c>
      <c r="K3" s="71" t="s">
        <v>220</v>
      </c>
      <c r="L3" s="71" t="s">
        <v>219</v>
      </c>
      <c r="M3" s="71" t="s">
        <v>220</v>
      </c>
      <c r="N3" s="71" t="s">
        <v>219</v>
      </c>
      <c r="O3" s="71" t="s">
        <v>220</v>
      </c>
      <c r="P3" s="71" t="s">
        <v>219</v>
      </c>
      <c r="Q3" s="77" t="s">
        <v>220</v>
      </c>
      <c r="R3" s="404"/>
      <c r="S3" s="391"/>
      <c r="T3" s="61" t="s">
        <v>242</v>
      </c>
      <c r="U3" s="62"/>
      <c r="V3" s="124" t="s">
        <v>250</v>
      </c>
      <c r="W3" s="626" t="s">
        <v>248</v>
      </c>
      <c r="X3" s="627"/>
      <c r="Y3" s="73" t="s">
        <v>249</v>
      </c>
    </row>
    <row r="4" spans="1:25" ht="19.5" customHeight="1" x14ac:dyDescent="0.25">
      <c r="A4" s="625">
        <v>1</v>
      </c>
      <c r="B4" s="476" t="s">
        <v>5</v>
      </c>
      <c r="C4" s="476" t="s">
        <v>6</v>
      </c>
      <c r="D4" s="476" t="s">
        <v>7</v>
      </c>
      <c r="E4" s="476" t="s">
        <v>10</v>
      </c>
      <c r="F4" s="1" t="s">
        <v>8</v>
      </c>
      <c r="G4" s="215">
        <f>SUM(J4,L4,N4,P4)</f>
        <v>229900000</v>
      </c>
      <c r="H4" s="413">
        <f>G4/G5</f>
        <v>0.61884253028263791</v>
      </c>
      <c r="I4" s="1" t="s">
        <v>8</v>
      </c>
      <c r="J4" s="33">
        <v>57475000</v>
      </c>
      <c r="K4" s="132">
        <v>37728319</v>
      </c>
      <c r="L4" s="33">
        <v>57475000</v>
      </c>
      <c r="M4" s="132">
        <v>38746839</v>
      </c>
      <c r="N4" s="33">
        <v>57475000</v>
      </c>
      <c r="O4" s="132">
        <v>46315227</v>
      </c>
      <c r="P4" s="33">
        <v>57475000</v>
      </c>
      <c r="Q4" s="132">
        <v>102134912</v>
      </c>
      <c r="R4" s="38" t="s">
        <v>8</v>
      </c>
      <c r="S4" s="54">
        <f>((Q4*100)/P4)</f>
        <v>177.70319617224879</v>
      </c>
      <c r="T4" s="48" t="s">
        <v>243</v>
      </c>
      <c r="U4" s="46">
        <f>(K4/K5)</f>
        <v>0.37325153592974697</v>
      </c>
      <c r="V4" s="633">
        <f>((U4*100)/U5)</f>
        <v>60.314460895128747</v>
      </c>
      <c r="W4" s="106" t="s">
        <v>8</v>
      </c>
      <c r="X4" s="208">
        <f t="shared" ref="X4" si="0">K4+M4+O4+Q4</f>
        <v>224925297</v>
      </c>
      <c r="Y4" s="621">
        <f>X4/X5</f>
        <v>0.59236831671682599</v>
      </c>
    </row>
    <row r="5" spans="1:25" ht="21" customHeight="1" thickBot="1" x14ac:dyDescent="0.3">
      <c r="A5" s="522"/>
      <c r="B5" s="470"/>
      <c r="C5" s="470"/>
      <c r="D5" s="470"/>
      <c r="E5" s="470"/>
      <c r="F5" s="2" t="s">
        <v>9</v>
      </c>
      <c r="G5" s="216">
        <v>371500000</v>
      </c>
      <c r="H5" s="414"/>
      <c r="I5" s="2" t="s">
        <v>9</v>
      </c>
      <c r="J5" s="10">
        <v>92875000</v>
      </c>
      <c r="K5" s="133">
        <v>101080144</v>
      </c>
      <c r="L5" s="10" t="s">
        <v>221</v>
      </c>
      <c r="M5" s="133">
        <v>92875000</v>
      </c>
      <c r="N5" s="10" t="s">
        <v>221</v>
      </c>
      <c r="O5" s="132">
        <v>92875000</v>
      </c>
      <c r="P5" s="10" t="s">
        <v>221</v>
      </c>
      <c r="Q5" s="132">
        <v>92875000</v>
      </c>
      <c r="R5" s="40" t="s">
        <v>9</v>
      </c>
      <c r="S5" s="50">
        <f>((Q5*100)/P5)</f>
        <v>100</v>
      </c>
      <c r="T5" s="59" t="s">
        <v>244</v>
      </c>
      <c r="U5" s="60">
        <f>(J4/J5)</f>
        <v>0.61884253028263791</v>
      </c>
      <c r="V5" s="634"/>
      <c r="W5" s="103" t="s">
        <v>9</v>
      </c>
      <c r="X5" s="207">
        <f t="shared" ref="X5" si="1">K5+M5+O5+Q5</f>
        <v>379705144</v>
      </c>
      <c r="Y5" s="622"/>
    </row>
    <row r="6" spans="1:25" ht="16.5" thickBot="1" x14ac:dyDescent="0.3">
      <c r="A6" s="463" t="s">
        <v>11</v>
      </c>
      <c r="B6" s="464"/>
      <c r="C6" s="464"/>
      <c r="D6" s="464"/>
      <c r="E6" s="464"/>
      <c r="F6" s="464"/>
      <c r="G6" s="464"/>
      <c r="H6" s="464"/>
      <c r="I6" s="464"/>
      <c r="J6" s="464"/>
      <c r="K6" s="464"/>
      <c r="L6" s="464"/>
      <c r="M6" s="464"/>
      <c r="N6" s="464"/>
      <c r="O6" s="464"/>
      <c r="P6" s="464"/>
      <c r="Q6" s="464"/>
      <c r="R6" s="464"/>
      <c r="S6" s="464"/>
      <c r="T6" s="464"/>
      <c r="U6" s="464"/>
      <c r="V6" s="464"/>
      <c r="W6" s="464"/>
      <c r="X6" s="464"/>
      <c r="Y6" s="465"/>
    </row>
    <row r="7" spans="1:25" ht="15" customHeight="1" thickBot="1" x14ac:dyDescent="0.3">
      <c r="A7" s="385" t="s">
        <v>0</v>
      </c>
      <c r="B7" s="387" t="s">
        <v>1</v>
      </c>
      <c r="C7" s="387" t="s">
        <v>13</v>
      </c>
      <c r="D7" s="387" t="s">
        <v>2</v>
      </c>
      <c r="E7" s="387" t="s">
        <v>3</v>
      </c>
      <c r="F7" s="382" t="s">
        <v>4</v>
      </c>
      <c r="G7" s="383"/>
      <c r="H7" s="389"/>
      <c r="I7" s="382" t="s">
        <v>218</v>
      </c>
      <c r="J7" s="383"/>
      <c r="K7" s="383"/>
      <c r="L7" s="383"/>
      <c r="M7" s="383"/>
      <c r="N7" s="383"/>
      <c r="O7" s="383"/>
      <c r="P7" s="383"/>
      <c r="Q7" s="384"/>
      <c r="R7" s="403" t="s">
        <v>245</v>
      </c>
      <c r="S7" s="384"/>
      <c r="T7" s="610" t="s">
        <v>246</v>
      </c>
      <c r="U7" s="611"/>
      <c r="V7" s="611"/>
      <c r="W7" s="611"/>
      <c r="X7" s="611"/>
      <c r="Y7" s="612"/>
    </row>
    <row r="8" spans="1:25" ht="28.5" customHeight="1" thickBot="1" x14ac:dyDescent="0.3">
      <c r="A8" s="386"/>
      <c r="B8" s="388"/>
      <c r="C8" s="388"/>
      <c r="D8" s="388"/>
      <c r="E8" s="388"/>
      <c r="F8" s="5"/>
      <c r="G8" s="67" t="s">
        <v>219</v>
      </c>
      <c r="H8" s="32" t="s">
        <v>220</v>
      </c>
      <c r="I8" s="5"/>
      <c r="J8" s="71" t="s">
        <v>219</v>
      </c>
      <c r="K8" s="71" t="s">
        <v>220</v>
      </c>
      <c r="L8" s="71" t="s">
        <v>219</v>
      </c>
      <c r="M8" s="71" t="s">
        <v>220</v>
      </c>
      <c r="N8" s="71" t="s">
        <v>219</v>
      </c>
      <c r="O8" s="71" t="s">
        <v>220</v>
      </c>
      <c r="P8" s="71" t="s">
        <v>219</v>
      </c>
      <c r="Q8" s="77" t="s">
        <v>220</v>
      </c>
      <c r="R8" s="404"/>
      <c r="S8" s="391"/>
      <c r="T8" s="601" t="s">
        <v>242</v>
      </c>
      <c r="U8" s="602"/>
      <c r="V8" s="74" t="s">
        <v>250</v>
      </c>
      <c r="W8" s="605" t="s">
        <v>248</v>
      </c>
      <c r="X8" s="602"/>
      <c r="Y8" s="73" t="s">
        <v>249</v>
      </c>
    </row>
    <row r="9" spans="1:25" ht="22.5" customHeight="1" x14ac:dyDescent="0.25">
      <c r="A9" s="467">
        <v>1</v>
      </c>
      <c r="B9" s="471" t="s">
        <v>12</v>
      </c>
      <c r="C9" s="471" t="s">
        <v>14</v>
      </c>
      <c r="D9" s="471" t="s">
        <v>15</v>
      </c>
      <c r="E9" s="471" t="s">
        <v>16</v>
      </c>
      <c r="F9" s="3" t="s">
        <v>8</v>
      </c>
      <c r="G9" s="65">
        <v>720</v>
      </c>
      <c r="H9" s="478">
        <f>G9/G10</f>
        <v>12</v>
      </c>
      <c r="I9" s="3" t="s">
        <v>8</v>
      </c>
      <c r="J9" s="7">
        <v>180</v>
      </c>
      <c r="K9" s="8">
        <v>166</v>
      </c>
      <c r="L9" s="7">
        <v>180</v>
      </c>
      <c r="M9" s="8">
        <v>459</v>
      </c>
      <c r="N9" s="7">
        <v>180</v>
      </c>
      <c r="O9" s="8">
        <v>517</v>
      </c>
      <c r="P9" s="7">
        <v>180</v>
      </c>
      <c r="Q9" s="137">
        <v>113</v>
      </c>
      <c r="R9" s="38" t="s">
        <v>8</v>
      </c>
      <c r="S9" s="50">
        <f>((K9*100)/J9)</f>
        <v>92.222222222222229</v>
      </c>
      <c r="T9" s="48" t="s">
        <v>243</v>
      </c>
      <c r="U9" s="46">
        <f>(K9/K10)</f>
        <v>12.76923076923077</v>
      </c>
      <c r="V9" s="633">
        <f>((U9*100)/U10)</f>
        <v>106.41025641025641</v>
      </c>
      <c r="W9" s="23" t="s">
        <v>8</v>
      </c>
      <c r="X9" s="125">
        <f t="shared" ref="X9" si="2">K9+M9+O9+Q9</f>
        <v>1255</v>
      </c>
      <c r="Y9" s="619">
        <f>X9/X10</f>
        <v>12.55</v>
      </c>
    </row>
    <row r="10" spans="1:25" ht="25.5" customHeight="1" thickBot="1" x14ac:dyDescent="0.3">
      <c r="A10" s="467"/>
      <c r="B10" s="471"/>
      <c r="C10" s="471"/>
      <c r="D10" s="471"/>
      <c r="E10" s="471"/>
      <c r="F10" s="3" t="s">
        <v>9</v>
      </c>
      <c r="G10" s="65">
        <v>60</v>
      </c>
      <c r="H10" s="478"/>
      <c r="I10" s="3" t="s">
        <v>9</v>
      </c>
      <c r="J10" s="7">
        <v>15</v>
      </c>
      <c r="K10" s="8">
        <v>13</v>
      </c>
      <c r="L10" s="7">
        <v>15</v>
      </c>
      <c r="M10" s="8">
        <v>38</v>
      </c>
      <c r="N10" s="7">
        <v>15</v>
      </c>
      <c r="O10" s="8">
        <v>33</v>
      </c>
      <c r="P10" s="7">
        <v>15</v>
      </c>
      <c r="Q10" s="137">
        <v>16</v>
      </c>
      <c r="R10" s="39" t="s">
        <v>9</v>
      </c>
      <c r="S10" s="53">
        <f t="shared" ref="S10" si="3">((K10*100)/J10)</f>
        <v>86.666666666666671</v>
      </c>
      <c r="T10" s="49" t="s">
        <v>244</v>
      </c>
      <c r="U10" s="47">
        <f>(J9/J10)</f>
        <v>12</v>
      </c>
      <c r="V10" s="634"/>
      <c r="W10" s="42" t="s">
        <v>9</v>
      </c>
      <c r="X10" s="111">
        <f t="shared" ref="X10" si="4">K10+M10+O10+Q10</f>
        <v>100</v>
      </c>
      <c r="Y10" s="620"/>
    </row>
    <row r="11" spans="1:25" ht="23.25" customHeight="1" x14ac:dyDescent="0.25">
      <c r="A11" s="467">
        <v>2</v>
      </c>
      <c r="B11" s="471" t="s">
        <v>17</v>
      </c>
      <c r="C11" s="471" t="s">
        <v>14</v>
      </c>
      <c r="D11" s="471" t="s">
        <v>15</v>
      </c>
      <c r="E11" s="471" t="s">
        <v>18</v>
      </c>
      <c r="F11" s="3" t="s">
        <v>8</v>
      </c>
      <c r="G11" s="65">
        <v>3</v>
      </c>
      <c r="H11" s="478" t="s">
        <v>230</v>
      </c>
      <c r="I11" s="3" t="s">
        <v>8</v>
      </c>
      <c r="J11" s="7">
        <v>1</v>
      </c>
      <c r="K11" s="8">
        <v>3</v>
      </c>
      <c r="L11" s="7">
        <v>1</v>
      </c>
      <c r="M11" s="8">
        <v>0</v>
      </c>
      <c r="N11" s="7">
        <v>1</v>
      </c>
      <c r="O11" s="8">
        <v>4</v>
      </c>
      <c r="P11" s="7">
        <v>0</v>
      </c>
      <c r="Q11" s="137">
        <v>0</v>
      </c>
      <c r="R11" s="83" t="s">
        <v>8</v>
      </c>
      <c r="S11" s="122">
        <f>((K11*100)/J11)</f>
        <v>300</v>
      </c>
      <c r="T11" s="48" t="s">
        <v>243</v>
      </c>
      <c r="U11" s="46">
        <f>(K11/K12)*100</f>
        <v>23.076923076923077</v>
      </c>
      <c r="V11" s="635">
        <f>((U11*100)/U12)</f>
        <v>346.15384615384613</v>
      </c>
      <c r="W11" s="23" t="s">
        <v>8</v>
      </c>
      <c r="X11" s="125">
        <f t="shared" ref="X11:X13" si="5">K11+M11+O11+Q11</f>
        <v>7</v>
      </c>
      <c r="Y11" s="621">
        <f>X11/X12*100</f>
        <v>6.8627450980392162</v>
      </c>
    </row>
    <row r="12" spans="1:25" ht="22.5" customHeight="1" thickBot="1" x14ac:dyDescent="0.3">
      <c r="A12" s="467"/>
      <c r="B12" s="471"/>
      <c r="C12" s="471"/>
      <c r="D12" s="471"/>
      <c r="E12" s="471"/>
      <c r="F12" s="3" t="s">
        <v>9</v>
      </c>
      <c r="G12" s="65">
        <v>60</v>
      </c>
      <c r="H12" s="478"/>
      <c r="I12" s="3" t="s">
        <v>9</v>
      </c>
      <c r="J12" s="7">
        <v>15</v>
      </c>
      <c r="K12" s="8">
        <v>13</v>
      </c>
      <c r="L12" s="7">
        <v>15</v>
      </c>
      <c r="M12" s="8">
        <v>38</v>
      </c>
      <c r="N12" s="7">
        <v>15</v>
      </c>
      <c r="O12" s="8">
        <v>33</v>
      </c>
      <c r="P12" s="7">
        <v>15</v>
      </c>
      <c r="Q12" s="137">
        <v>18</v>
      </c>
      <c r="R12" s="39" t="s">
        <v>9</v>
      </c>
      <c r="S12" s="53">
        <f t="shared" ref="S12" si="6">((K12*100)/J12)</f>
        <v>86.666666666666671</v>
      </c>
      <c r="T12" s="49" t="s">
        <v>244</v>
      </c>
      <c r="U12" s="47">
        <f>(J11/J12)*100</f>
        <v>6.666666666666667</v>
      </c>
      <c r="V12" s="636"/>
      <c r="W12" s="42" t="s">
        <v>9</v>
      </c>
      <c r="X12" s="111">
        <f t="shared" si="5"/>
        <v>102</v>
      </c>
      <c r="Y12" s="622"/>
    </row>
    <row r="13" spans="1:25" ht="25.5" customHeight="1" x14ac:dyDescent="0.25">
      <c r="A13" s="467">
        <v>3</v>
      </c>
      <c r="B13" s="471" t="s">
        <v>19</v>
      </c>
      <c r="C13" s="471" t="s">
        <v>14</v>
      </c>
      <c r="D13" s="471" t="s">
        <v>15</v>
      </c>
      <c r="E13" s="471" t="s">
        <v>20</v>
      </c>
      <c r="F13" s="3" t="s">
        <v>8</v>
      </c>
      <c r="G13" s="65">
        <v>3</v>
      </c>
      <c r="H13" s="478">
        <v>100</v>
      </c>
      <c r="I13" s="3" t="s">
        <v>8</v>
      </c>
      <c r="J13" s="7">
        <v>1</v>
      </c>
      <c r="K13" s="8">
        <v>3</v>
      </c>
      <c r="L13" s="7">
        <v>1</v>
      </c>
      <c r="M13" s="8">
        <v>0</v>
      </c>
      <c r="N13" s="7">
        <v>1</v>
      </c>
      <c r="O13" s="8">
        <v>4</v>
      </c>
      <c r="P13" s="7">
        <v>0</v>
      </c>
      <c r="Q13" s="137">
        <v>0</v>
      </c>
      <c r="R13" s="38" t="s">
        <v>8</v>
      </c>
      <c r="S13" s="54">
        <f>((K13*100)/J13)</f>
        <v>300</v>
      </c>
      <c r="T13" s="48" t="s">
        <v>243</v>
      </c>
      <c r="U13" s="46">
        <f>(K13/K14)*100</f>
        <v>100</v>
      </c>
      <c r="V13" s="633">
        <f>((U13*100)/U14)</f>
        <v>100</v>
      </c>
      <c r="W13" s="23" t="s">
        <v>8</v>
      </c>
      <c r="X13" s="125">
        <f t="shared" si="5"/>
        <v>7</v>
      </c>
      <c r="Y13" s="621">
        <f>X13/X14*100</f>
        <v>100</v>
      </c>
    </row>
    <row r="14" spans="1:25" ht="25.5" customHeight="1" thickBot="1" x14ac:dyDescent="0.3">
      <c r="A14" s="467"/>
      <c r="B14" s="471"/>
      <c r="C14" s="471"/>
      <c r="D14" s="471"/>
      <c r="E14" s="471"/>
      <c r="F14" s="3" t="s">
        <v>9</v>
      </c>
      <c r="G14" s="65">
        <v>3</v>
      </c>
      <c r="H14" s="478"/>
      <c r="I14" s="3" t="s">
        <v>9</v>
      </c>
      <c r="J14" s="7">
        <v>1</v>
      </c>
      <c r="K14" s="8">
        <v>3</v>
      </c>
      <c r="L14" s="7">
        <v>1</v>
      </c>
      <c r="M14" s="8">
        <v>0</v>
      </c>
      <c r="N14" s="7">
        <v>1</v>
      </c>
      <c r="O14" s="8">
        <v>4</v>
      </c>
      <c r="P14" s="7">
        <v>0</v>
      </c>
      <c r="Q14" s="137">
        <v>0</v>
      </c>
      <c r="R14" s="39" t="s">
        <v>9</v>
      </c>
      <c r="S14" s="78">
        <f t="shared" ref="S14" si="7">((K14*100)/J14)</f>
        <v>300</v>
      </c>
      <c r="T14" s="49" t="s">
        <v>244</v>
      </c>
      <c r="U14" s="47">
        <f>(J13/J14)*100</f>
        <v>100</v>
      </c>
      <c r="V14" s="634"/>
      <c r="W14" s="42" t="s">
        <v>9</v>
      </c>
      <c r="X14" s="111">
        <f t="shared" ref="X14" si="8">K14+M14+O14+Q14</f>
        <v>7</v>
      </c>
      <c r="Y14" s="622"/>
    </row>
    <row r="15" spans="1:25" ht="25.5" customHeight="1" x14ac:dyDescent="0.25">
      <c r="A15" s="467">
        <v>4</v>
      </c>
      <c r="B15" s="471" t="s">
        <v>22</v>
      </c>
      <c r="C15" s="471" t="s">
        <v>14</v>
      </c>
      <c r="D15" s="471" t="s">
        <v>15</v>
      </c>
      <c r="E15" s="471" t="s">
        <v>231</v>
      </c>
      <c r="F15" s="3" t="s">
        <v>8</v>
      </c>
      <c r="G15" s="65">
        <v>60</v>
      </c>
      <c r="H15" s="478">
        <v>100</v>
      </c>
      <c r="I15" s="3" t="s">
        <v>8</v>
      </c>
      <c r="J15" s="7">
        <v>15</v>
      </c>
      <c r="K15" s="8">
        <v>13</v>
      </c>
      <c r="L15" s="7">
        <v>15</v>
      </c>
      <c r="M15" s="8">
        <v>38</v>
      </c>
      <c r="N15" s="7">
        <v>15</v>
      </c>
      <c r="O15" s="8">
        <v>33</v>
      </c>
      <c r="P15" s="7">
        <v>15</v>
      </c>
      <c r="Q15" s="137">
        <v>18</v>
      </c>
      <c r="R15" s="38" t="s">
        <v>8</v>
      </c>
      <c r="S15" s="52">
        <f>((K15*100)/J15)</f>
        <v>86.666666666666671</v>
      </c>
      <c r="T15" s="48" t="s">
        <v>243</v>
      </c>
      <c r="U15" s="46">
        <f>(K15/K16)*100</f>
        <v>100</v>
      </c>
      <c r="V15" s="633">
        <f>((U15*100)/U16)</f>
        <v>100</v>
      </c>
      <c r="W15" s="23" t="s">
        <v>8</v>
      </c>
      <c r="X15" s="125">
        <f t="shared" ref="X15:X16" si="9">K15+M15+O15+Q15</f>
        <v>102</v>
      </c>
      <c r="Y15" s="621">
        <f>X15/X16*100</f>
        <v>100</v>
      </c>
    </row>
    <row r="16" spans="1:25" ht="25.5" customHeight="1" thickBot="1" x14ac:dyDescent="0.3">
      <c r="A16" s="468"/>
      <c r="B16" s="472"/>
      <c r="C16" s="472"/>
      <c r="D16" s="472"/>
      <c r="E16" s="472" t="s">
        <v>21</v>
      </c>
      <c r="F16" s="2" t="s">
        <v>9</v>
      </c>
      <c r="G16" s="66">
        <v>60</v>
      </c>
      <c r="H16" s="480"/>
      <c r="I16" s="2" t="s">
        <v>9</v>
      </c>
      <c r="J16" s="10">
        <v>15</v>
      </c>
      <c r="K16" s="11">
        <v>13</v>
      </c>
      <c r="L16" s="10">
        <v>15</v>
      </c>
      <c r="M16" s="11">
        <v>38</v>
      </c>
      <c r="N16" s="10">
        <v>15</v>
      </c>
      <c r="O16" s="11">
        <v>33</v>
      </c>
      <c r="P16" s="10">
        <v>15</v>
      </c>
      <c r="Q16" s="36">
        <v>18</v>
      </c>
      <c r="R16" s="40" t="s">
        <v>9</v>
      </c>
      <c r="S16" s="130">
        <f t="shared" ref="S16" si="10">((K16*100)/J16)</f>
        <v>86.666666666666671</v>
      </c>
      <c r="T16" s="59" t="s">
        <v>244</v>
      </c>
      <c r="U16" s="60">
        <f>(J15/J16)*100</f>
        <v>100</v>
      </c>
      <c r="V16" s="637"/>
      <c r="W16" s="30" t="s">
        <v>9</v>
      </c>
      <c r="X16" s="41">
        <f t="shared" si="9"/>
        <v>102</v>
      </c>
      <c r="Y16" s="622"/>
    </row>
    <row r="17" spans="1:25" ht="16.5" customHeight="1" thickBot="1" x14ac:dyDescent="0.3">
      <c r="A17" s="463" t="s">
        <v>23</v>
      </c>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465"/>
    </row>
    <row r="18" spans="1:25" ht="15" customHeight="1" thickBot="1" x14ac:dyDescent="0.3">
      <c r="A18" s="385" t="s">
        <v>0</v>
      </c>
      <c r="B18" s="387" t="s">
        <v>1</v>
      </c>
      <c r="C18" s="387" t="s">
        <v>13</v>
      </c>
      <c r="D18" s="387" t="s">
        <v>2</v>
      </c>
      <c r="E18" s="387" t="s">
        <v>3</v>
      </c>
      <c r="F18" s="382" t="s">
        <v>4</v>
      </c>
      <c r="G18" s="383"/>
      <c r="H18" s="389"/>
      <c r="I18" s="382" t="s">
        <v>218</v>
      </c>
      <c r="J18" s="383"/>
      <c r="K18" s="383"/>
      <c r="L18" s="383"/>
      <c r="M18" s="383"/>
      <c r="N18" s="383"/>
      <c r="O18" s="383"/>
      <c r="P18" s="383"/>
      <c r="Q18" s="384"/>
      <c r="R18" s="403" t="s">
        <v>245</v>
      </c>
      <c r="S18" s="384"/>
      <c r="T18" s="610" t="s">
        <v>246</v>
      </c>
      <c r="U18" s="611"/>
      <c r="V18" s="611"/>
      <c r="W18" s="611"/>
      <c r="X18" s="611"/>
      <c r="Y18" s="612"/>
    </row>
    <row r="19" spans="1:25" ht="39" thickBot="1" x14ac:dyDescent="0.3">
      <c r="A19" s="386"/>
      <c r="B19" s="388"/>
      <c r="C19" s="388"/>
      <c r="D19" s="388"/>
      <c r="E19" s="388"/>
      <c r="F19" s="5"/>
      <c r="G19" s="67" t="s">
        <v>219</v>
      </c>
      <c r="H19" s="32" t="s">
        <v>220</v>
      </c>
      <c r="I19" s="4"/>
      <c r="J19" s="71" t="s">
        <v>219</v>
      </c>
      <c r="K19" s="71" t="s">
        <v>220</v>
      </c>
      <c r="L19" s="71" t="s">
        <v>219</v>
      </c>
      <c r="M19" s="71" t="s">
        <v>220</v>
      </c>
      <c r="N19" s="71" t="s">
        <v>219</v>
      </c>
      <c r="O19" s="71" t="s">
        <v>220</v>
      </c>
      <c r="P19" s="71" t="s">
        <v>219</v>
      </c>
      <c r="Q19" s="77" t="s">
        <v>220</v>
      </c>
      <c r="R19" s="404"/>
      <c r="S19" s="391"/>
      <c r="T19" s="601" t="s">
        <v>242</v>
      </c>
      <c r="U19" s="602"/>
      <c r="V19" s="74" t="s">
        <v>250</v>
      </c>
      <c r="W19" s="605" t="s">
        <v>248</v>
      </c>
      <c r="X19" s="602"/>
      <c r="Y19" s="73" t="s">
        <v>249</v>
      </c>
    </row>
    <row r="20" spans="1:25" ht="22.5" customHeight="1" x14ac:dyDescent="0.25">
      <c r="A20" s="467">
        <v>1</v>
      </c>
      <c r="B20" s="471" t="s">
        <v>24</v>
      </c>
      <c r="C20" s="471" t="s">
        <v>25</v>
      </c>
      <c r="D20" s="471" t="s">
        <v>15</v>
      </c>
      <c r="E20" s="471" t="s">
        <v>26</v>
      </c>
      <c r="F20" s="3" t="s">
        <v>8</v>
      </c>
      <c r="G20" s="65">
        <v>11</v>
      </c>
      <c r="H20" s="478">
        <v>100</v>
      </c>
      <c r="I20" s="1" t="s">
        <v>8</v>
      </c>
      <c r="J20" s="7">
        <v>3</v>
      </c>
      <c r="K20" s="8">
        <v>5</v>
      </c>
      <c r="L20" s="7">
        <v>3</v>
      </c>
      <c r="M20" s="8">
        <v>5</v>
      </c>
      <c r="N20" s="7">
        <v>3</v>
      </c>
      <c r="O20" s="8">
        <v>3</v>
      </c>
      <c r="P20" s="7">
        <v>2</v>
      </c>
      <c r="Q20" s="8">
        <v>2</v>
      </c>
      <c r="R20" s="38" t="s">
        <v>8</v>
      </c>
      <c r="S20" s="54">
        <f>((K20*100)/J20)</f>
        <v>166.66666666666666</v>
      </c>
      <c r="T20" s="48" t="s">
        <v>243</v>
      </c>
      <c r="U20" s="46">
        <f>(K20/K21)*100</f>
        <v>100</v>
      </c>
      <c r="V20" s="633">
        <f>((U20*100)/U21)</f>
        <v>100</v>
      </c>
      <c r="W20" s="105" t="s">
        <v>8</v>
      </c>
      <c r="X20" s="126">
        <f t="shared" ref="X20:X25" si="11">K20+M20+O20+Q20</f>
        <v>15</v>
      </c>
      <c r="Y20" s="638">
        <f>X20/X21*100</f>
        <v>93.75</v>
      </c>
    </row>
    <row r="21" spans="1:25" ht="20.25" customHeight="1" thickBot="1" x14ac:dyDescent="0.3">
      <c r="A21" s="467"/>
      <c r="B21" s="471"/>
      <c r="C21" s="471"/>
      <c r="D21" s="471"/>
      <c r="E21" s="471"/>
      <c r="F21" s="3" t="s">
        <v>9</v>
      </c>
      <c r="G21" s="65">
        <v>11</v>
      </c>
      <c r="H21" s="478"/>
      <c r="I21" s="2" t="s">
        <v>9</v>
      </c>
      <c r="J21" s="7">
        <v>3</v>
      </c>
      <c r="K21" s="8">
        <v>5</v>
      </c>
      <c r="L21" s="7">
        <v>3</v>
      </c>
      <c r="M21" s="8">
        <v>5</v>
      </c>
      <c r="N21" s="7">
        <v>3</v>
      </c>
      <c r="O21" s="8">
        <v>4</v>
      </c>
      <c r="P21" s="7">
        <v>2</v>
      </c>
      <c r="Q21" s="8">
        <v>2</v>
      </c>
      <c r="R21" s="39" t="s">
        <v>9</v>
      </c>
      <c r="S21" s="78">
        <f t="shared" ref="S21" si="12">((K21*100)/J21)</f>
        <v>166.66666666666666</v>
      </c>
      <c r="T21" s="49" t="s">
        <v>244</v>
      </c>
      <c r="U21" s="47">
        <f>(J20/J21)*100</f>
        <v>100</v>
      </c>
      <c r="V21" s="634"/>
      <c r="W21" s="104" t="s">
        <v>9</v>
      </c>
      <c r="X21" s="100">
        <f t="shared" si="11"/>
        <v>16</v>
      </c>
      <c r="Y21" s="634"/>
    </row>
    <row r="22" spans="1:25" ht="26.25" customHeight="1" x14ac:dyDescent="0.25">
      <c r="A22" s="467">
        <v>2</v>
      </c>
      <c r="B22" s="471" t="s">
        <v>29</v>
      </c>
      <c r="C22" s="471" t="s">
        <v>25</v>
      </c>
      <c r="D22" s="471" t="s">
        <v>15</v>
      </c>
      <c r="E22" s="471" t="s">
        <v>27</v>
      </c>
      <c r="F22" s="3" t="s">
        <v>8</v>
      </c>
      <c r="G22" s="65">
        <v>722</v>
      </c>
      <c r="H22" s="478">
        <v>65.63</v>
      </c>
      <c r="I22" s="1" t="s">
        <v>8</v>
      </c>
      <c r="J22" s="7">
        <v>200</v>
      </c>
      <c r="K22" s="8">
        <v>446</v>
      </c>
      <c r="L22" s="7">
        <v>200</v>
      </c>
      <c r="M22" s="8">
        <v>229</v>
      </c>
      <c r="N22" s="7">
        <v>200</v>
      </c>
      <c r="O22" s="8">
        <v>149</v>
      </c>
      <c r="P22" s="7">
        <v>122</v>
      </c>
      <c r="Q22" s="8">
        <v>265</v>
      </c>
      <c r="R22" s="83" t="s">
        <v>8</v>
      </c>
      <c r="S22" s="122">
        <f>((K22*100)/J22)</f>
        <v>223</v>
      </c>
      <c r="T22" s="81" t="s">
        <v>243</v>
      </c>
      <c r="U22" s="82">
        <f>(K22/K23)</f>
        <v>89.2</v>
      </c>
      <c r="V22" s="638">
        <f>((U22*100)/U23)</f>
        <v>133.79999999999998</v>
      </c>
      <c r="W22" s="96" t="s">
        <v>8</v>
      </c>
      <c r="X22" s="97">
        <f t="shared" si="11"/>
        <v>1089</v>
      </c>
      <c r="Y22" s="638">
        <f>X22/X23</f>
        <v>68.0625</v>
      </c>
    </row>
    <row r="23" spans="1:25" ht="26.25" customHeight="1" thickBot="1" x14ac:dyDescent="0.3">
      <c r="A23" s="467"/>
      <c r="B23" s="471"/>
      <c r="C23" s="471"/>
      <c r="D23" s="471"/>
      <c r="E23" s="471"/>
      <c r="F23" s="3" t="s">
        <v>9</v>
      </c>
      <c r="G23" s="65">
        <v>11</v>
      </c>
      <c r="H23" s="478"/>
      <c r="I23" s="2" t="s">
        <v>9</v>
      </c>
      <c r="J23" s="7">
        <v>3</v>
      </c>
      <c r="K23" s="8">
        <v>5</v>
      </c>
      <c r="L23" s="7">
        <v>3</v>
      </c>
      <c r="M23" s="8">
        <v>5</v>
      </c>
      <c r="N23" s="7">
        <v>3</v>
      </c>
      <c r="O23" s="8">
        <v>4</v>
      </c>
      <c r="P23" s="7">
        <v>2</v>
      </c>
      <c r="Q23" s="8">
        <v>2</v>
      </c>
      <c r="R23" s="39" t="s">
        <v>9</v>
      </c>
      <c r="S23" s="78">
        <f t="shared" ref="S23" si="13">((K23*100)/J23)</f>
        <v>166.66666666666666</v>
      </c>
      <c r="T23" s="49" t="s">
        <v>244</v>
      </c>
      <c r="U23" s="47">
        <f>(J22/J23)</f>
        <v>66.666666666666671</v>
      </c>
      <c r="V23" s="634"/>
      <c r="W23" s="95" t="s">
        <v>9</v>
      </c>
      <c r="X23" s="127">
        <f t="shared" si="11"/>
        <v>16</v>
      </c>
      <c r="Y23" s="634"/>
    </row>
    <row r="24" spans="1:25" ht="25.5" customHeight="1" x14ac:dyDescent="0.25">
      <c r="A24" s="467">
        <v>3</v>
      </c>
      <c r="B24" s="471" t="s">
        <v>30</v>
      </c>
      <c r="C24" s="471" t="s">
        <v>25</v>
      </c>
      <c r="D24" s="471" t="s">
        <v>15</v>
      </c>
      <c r="E24" s="471" t="s">
        <v>28</v>
      </c>
      <c r="F24" s="3" t="s">
        <v>8</v>
      </c>
      <c r="G24" s="65">
        <v>400</v>
      </c>
      <c r="H24" s="478">
        <v>36.36</v>
      </c>
      <c r="I24" s="1" t="s">
        <v>8</v>
      </c>
      <c r="J24" s="7">
        <v>99</v>
      </c>
      <c r="K24" s="8">
        <v>141</v>
      </c>
      <c r="L24" s="7">
        <v>100</v>
      </c>
      <c r="M24" s="8">
        <v>102</v>
      </c>
      <c r="N24" s="7">
        <v>101</v>
      </c>
      <c r="O24" s="8">
        <v>90</v>
      </c>
      <c r="P24" s="7">
        <v>100</v>
      </c>
      <c r="Q24" s="8">
        <v>135</v>
      </c>
      <c r="R24" s="38" t="s">
        <v>8</v>
      </c>
      <c r="S24" s="54">
        <f>((K24*100)/J24)</f>
        <v>142.42424242424244</v>
      </c>
      <c r="T24" s="48" t="s">
        <v>243</v>
      </c>
      <c r="U24" s="46">
        <f>(K24/K25)</f>
        <v>28.2</v>
      </c>
      <c r="V24" s="633">
        <f>((U24*100)/U25)</f>
        <v>85.454545454545453</v>
      </c>
      <c r="W24" s="96" t="s">
        <v>8</v>
      </c>
      <c r="X24" s="97">
        <f t="shared" si="11"/>
        <v>468</v>
      </c>
      <c r="Y24" s="633">
        <f>X24/X25</f>
        <v>29.25</v>
      </c>
    </row>
    <row r="25" spans="1:25" ht="32.25" customHeight="1" thickBot="1" x14ac:dyDescent="0.3">
      <c r="A25" s="468"/>
      <c r="B25" s="472"/>
      <c r="C25" s="472"/>
      <c r="D25" s="472"/>
      <c r="E25" s="472"/>
      <c r="F25" s="2" t="s">
        <v>9</v>
      </c>
      <c r="G25" s="66">
        <v>11</v>
      </c>
      <c r="H25" s="480"/>
      <c r="I25" s="2" t="s">
        <v>9</v>
      </c>
      <c r="J25" s="10">
        <v>3</v>
      </c>
      <c r="K25" s="11">
        <v>5</v>
      </c>
      <c r="L25" s="10">
        <v>3</v>
      </c>
      <c r="M25" s="11">
        <v>5</v>
      </c>
      <c r="N25" s="10">
        <v>3</v>
      </c>
      <c r="O25" s="11">
        <v>4</v>
      </c>
      <c r="P25" s="10">
        <v>2</v>
      </c>
      <c r="Q25" s="8">
        <v>2</v>
      </c>
      <c r="R25" s="40" t="s">
        <v>9</v>
      </c>
      <c r="S25" s="128">
        <f t="shared" ref="S25" si="14">((K25*100)/J25)</f>
        <v>166.66666666666666</v>
      </c>
      <c r="T25" s="59" t="s">
        <v>244</v>
      </c>
      <c r="U25" s="60">
        <f>(J24/J25)</f>
        <v>33</v>
      </c>
      <c r="V25" s="637"/>
      <c r="W25" s="94" t="s">
        <v>9</v>
      </c>
      <c r="X25" s="129">
        <f t="shared" si="11"/>
        <v>16</v>
      </c>
      <c r="Y25" s="637"/>
    </row>
    <row r="26" spans="1:25" ht="16.5" thickBot="1" x14ac:dyDescent="0.3">
      <c r="A26" s="630" t="s">
        <v>238</v>
      </c>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2"/>
    </row>
    <row r="27" spans="1:25" ht="15" customHeight="1" thickBot="1" x14ac:dyDescent="0.3">
      <c r="A27" s="385" t="s">
        <v>0</v>
      </c>
      <c r="B27" s="629" t="s">
        <v>1</v>
      </c>
      <c r="C27" s="387" t="s">
        <v>13</v>
      </c>
      <c r="D27" s="387" t="s">
        <v>2</v>
      </c>
      <c r="E27" s="387" t="s">
        <v>3</v>
      </c>
      <c r="F27" s="382" t="s">
        <v>4</v>
      </c>
      <c r="G27" s="383"/>
      <c r="H27" s="389"/>
      <c r="I27" s="382" t="s">
        <v>218</v>
      </c>
      <c r="J27" s="383"/>
      <c r="K27" s="383"/>
      <c r="L27" s="383"/>
      <c r="M27" s="383"/>
      <c r="N27" s="383"/>
      <c r="O27" s="383"/>
      <c r="P27" s="383"/>
      <c r="Q27" s="384"/>
      <c r="R27" s="403" t="s">
        <v>245</v>
      </c>
      <c r="S27" s="384"/>
      <c r="T27" s="610" t="s">
        <v>246</v>
      </c>
      <c r="U27" s="611"/>
      <c r="V27" s="611"/>
      <c r="W27" s="611"/>
      <c r="X27" s="611"/>
      <c r="Y27" s="612"/>
    </row>
    <row r="28" spans="1:25" ht="39" thickBot="1" x14ac:dyDescent="0.3">
      <c r="A28" s="601"/>
      <c r="B28" s="629"/>
      <c r="C28" s="602"/>
      <c r="D28" s="602"/>
      <c r="E28" s="602"/>
      <c r="F28" s="603"/>
      <c r="G28" s="604"/>
      <c r="H28" s="605"/>
      <c r="I28" s="34"/>
      <c r="J28" s="63" t="s">
        <v>219</v>
      </c>
      <c r="K28" s="63" t="s">
        <v>220</v>
      </c>
      <c r="L28" s="63" t="s">
        <v>219</v>
      </c>
      <c r="M28" s="63" t="s">
        <v>220</v>
      </c>
      <c r="N28" s="63" t="s">
        <v>219</v>
      </c>
      <c r="O28" s="63" t="s">
        <v>220</v>
      </c>
      <c r="P28" s="63" t="s">
        <v>219</v>
      </c>
      <c r="Q28" s="35" t="s">
        <v>220</v>
      </c>
      <c r="R28" s="546"/>
      <c r="S28" s="639"/>
      <c r="T28" s="601" t="s">
        <v>242</v>
      </c>
      <c r="U28" s="602"/>
      <c r="V28" s="74" t="s">
        <v>250</v>
      </c>
      <c r="W28" s="605" t="s">
        <v>248</v>
      </c>
      <c r="X28" s="602"/>
      <c r="Y28" s="73" t="s">
        <v>249</v>
      </c>
    </row>
    <row r="29" spans="1:25" ht="26.25" customHeight="1" x14ac:dyDescent="0.25">
      <c r="A29" s="418">
        <v>1</v>
      </c>
      <c r="B29" s="426" t="s">
        <v>239</v>
      </c>
      <c r="C29" s="426" t="s">
        <v>240</v>
      </c>
      <c r="D29" s="426" t="s">
        <v>15</v>
      </c>
      <c r="E29" s="426" t="s">
        <v>252</v>
      </c>
      <c r="F29" s="6" t="s">
        <v>8</v>
      </c>
      <c r="G29" s="64">
        <v>732</v>
      </c>
      <c r="H29" s="423">
        <v>100</v>
      </c>
      <c r="I29" s="6" t="s">
        <v>8</v>
      </c>
      <c r="J29" s="7">
        <v>0</v>
      </c>
      <c r="K29" s="8">
        <v>0</v>
      </c>
      <c r="L29" s="24">
        <v>732</v>
      </c>
      <c r="M29" s="27">
        <v>637</v>
      </c>
      <c r="N29" s="24">
        <v>0</v>
      </c>
      <c r="O29" s="25">
        <v>0</v>
      </c>
      <c r="P29" s="24">
        <v>732</v>
      </c>
      <c r="Q29" s="147">
        <v>656</v>
      </c>
      <c r="R29" s="38" t="s">
        <v>8</v>
      </c>
      <c r="S29" s="54">
        <f>((Q29*100)/P29)</f>
        <v>89.617486338797818</v>
      </c>
      <c r="T29" s="57" t="s">
        <v>243</v>
      </c>
      <c r="U29" s="46">
        <f>(Q29/Q30)</f>
        <v>0.89617486338797814</v>
      </c>
      <c r="V29" s="633">
        <f>((U29*100)/U30)</f>
        <v>89.617486338797818</v>
      </c>
      <c r="W29" s="92" t="s">
        <v>8</v>
      </c>
      <c r="X29" s="93">
        <f t="shared" ref="X29:X30" si="15">K29+M29+O29+Q29</f>
        <v>1293</v>
      </c>
      <c r="Y29" s="633">
        <f>((X29*100)/X30)</f>
        <v>94.448502556610663</v>
      </c>
    </row>
    <row r="30" spans="1:25" ht="26.25" customHeight="1" thickBot="1" x14ac:dyDescent="0.3">
      <c r="A30" s="628"/>
      <c r="B30" s="412"/>
      <c r="C30" s="412"/>
      <c r="D30" s="412"/>
      <c r="E30" s="412"/>
      <c r="F30" s="2" t="s">
        <v>9</v>
      </c>
      <c r="G30" s="66">
        <v>732</v>
      </c>
      <c r="H30" s="473"/>
      <c r="I30" s="2" t="s">
        <v>9</v>
      </c>
      <c r="J30" s="18">
        <v>0</v>
      </c>
      <c r="K30" s="11">
        <v>0</v>
      </c>
      <c r="L30" s="28">
        <v>732</v>
      </c>
      <c r="M30" s="29">
        <v>637</v>
      </c>
      <c r="N30" s="28">
        <v>0</v>
      </c>
      <c r="O30" s="30">
        <v>0</v>
      </c>
      <c r="P30" s="28">
        <v>732</v>
      </c>
      <c r="Q30" s="148">
        <v>732</v>
      </c>
      <c r="R30" s="40" t="s">
        <v>9</v>
      </c>
      <c r="S30" s="128">
        <f>((Q30*100)/P30)</f>
        <v>100</v>
      </c>
      <c r="T30" s="59" t="s">
        <v>244</v>
      </c>
      <c r="U30" s="60">
        <f>(P29/P30)</f>
        <v>1</v>
      </c>
      <c r="V30" s="637"/>
      <c r="W30" s="94" t="s">
        <v>9</v>
      </c>
      <c r="X30" s="129">
        <f t="shared" si="15"/>
        <v>1369</v>
      </c>
      <c r="Y30" s="637"/>
    </row>
    <row r="33" spans="7:18" ht="23.25" x14ac:dyDescent="0.35">
      <c r="G33" s="253" t="s">
        <v>261</v>
      </c>
      <c r="H33" s="254"/>
      <c r="I33" s="254"/>
      <c r="J33" s="254"/>
      <c r="K33" s="254"/>
      <c r="L33" s="254"/>
      <c r="M33" s="253"/>
      <c r="N33" s="252"/>
      <c r="R33" s="217"/>
    </row>
    <row r="34" spans="7:18" ht="23.25" x14ac:dyDescent="0.35">
      <c r="G34" s="253"/>
      <c r="H34" s="254"/>
      <c r="I34" s="254"/>
      <c r="J34" s="254"/>
      <c r="K34" s="254"/>
      <c r="L34" s="254"/>
      <c r="M34" s="253"/>
      <c r="N34" s="252"/>
      <c r="R34" s="217"/>
    </row>
    <row r="35" spans="7:18" ht="23.25" x14ac:dyDescent="0.35">
      <c r="G35" s="253"/>
      <c r="H35" s="254"/>
      <c r="I35" s="254"/>
      <c r="J35" s="254"/>
      <c r="K35" s="254"/>
      <c r="L35" s="254"/>
      <c r="M35" s="253"/>
      <c r="N35" s="252"/>
      <c r="R35" s="217"/>
    </row>
    <row r="36" spans="7:18" ht="23.25" x14ac:dyDescent="0.35">
      <c r="G36" s="254"/>
      <c r="H36" s="254"/>
      <c r="I36" s="254"/>
      <c r="J36" s="254"/>
      <c r="K36" s="254"/>
      <c r="L36" s="254"/>
      <c r="M36" s="253"/>
      <c r="N36" s="252"/>
      <c r="R36" s="217"/>
    </row>
    <row r="37" spans="7:18" ht="23.25" x14ac:dyDescent="0.35">
      <c r="G37" s="253" t="s">
        <v>262</v>
      </c>
      <c r="H37" s="254"/>
      <c r="I37" s="254"/>
      <c r="J37" s="254"/>
      <c r="K37" s="254"/>
      <c r="L37" s="254"/>
      <c r="M37" s="253"/>
      <c r="N37" s="252"/>
      <c r="R37" s="217"/>
    </row>
    <row r="38" spans="7:18" ht="23.25" x14ac:dyDescent="0.35">
      <c r="G38" s="253" t="s">
        <v>263</v>
      </c>
      <c r="H38" s="254"/>
      <c r="I38" s="254"/>
      <c r="J38" s="254"/>
      <c r="K38" s="254"/>
      <c r="L38" s="254"/>
      <c r="M38" s="253"/>
      <c r="N38" s="252"/>
      <c r="R38" s="217"/>
    </row>
  </sheetData>
  <mergeCells count="118">
    <mergeCell ref="Y29:Y30"/>
    <mergeCell ref="V20:V21"/>
    <mergeCell ref="V22:V23"/>
    <mergeCell ref="V24:V25"/>
    <mergeCell ref="V29:V30"/>
    <mergeCell ref="R27:S28"/>
    <mergeCell ref="T27:Y27"/>
    <mergeCell ref="T28:U28"/>
    <mergeCell ref="W28:X28"/>
    <mergeCell ref="Y24:Y25"/>
    <mergeCell ref="Y20:Y21"/>
    <mergeCell ref="Y22:Y23"/>
    <mergeCell ref="A6:Y6"/>
    <mergeCell ref="A17:Y17"/>
    <mergeCell ref="A26:Y26"/>
    <mergeCell ref="V4:V5"/>
    <mergeCell ref="V9:V10"/>
    <mergeCell ref="V11:V12"/>
    <mergeCell ref="V13:V14"/>
    <mergeCell ref="V15:V16"/>
    <mergeCell ref="R18:S19"/>
    <mergeCell ref="T18:Y18"/>
    <mergeCell ref="T19:U19"/>
    <mergeCell ref="W19:X19"/>
    <mergeCell ref="R7:S8"/>
    <mergeCell ref="T7:Y7"/>
    <mergeCell ref="T8:U8"/>
    <mergeCell ref="W8:X8"/>
    <mergeCell ref="A7:A8"/>
    <mergeCell ref="B7:B8"/>
    <mergeCell ref="C7:C8"/>
    <mergeCell ref="A22:A23"/>
    <mergeCell ref="A24:A25"/>
    <mergeCell ref="B22:B23"/>
    <mergeCell ref="C22:C23"/>
    <mergeCell ref="B24:B25"/>
    <mergeCell ref="H29:H30"/>
    <mergeCell ref="A29:A30"/>
    <mergeCell ref="B29:B30"/>
    <mergeCell ref="C29:C30"/>
    <mergeCell ref="D29:D30"/>
    <mergeCell ref="E29:E30"/>
    <mergeCell ref="A27:A28"/>
    <mergeCell ref="B27:B28"/>
    <mergeCell ref="C27:C28"/>
    <mergeCell ref="D27:D28"/>
    <mergeCell ref="E27:E28"/>
    <mergeCell ref="I27:Q27"/>
    <mergeCell ref="F27:H28"/>
    <mergeCell ref="I18:Q18"/>
    <mergeCell ref="F7:H7"/>
    <mergeCell ref="I7:Q7"/>
    <mergeCell ref="F18:H18"/>
    <mergeCell ref="E13:E14"/>
    <mergeCell ref="D13:D14"/>
    <mergeCell ref="D15:D16"/>
    <mergeCell ref="H13:H14"/>
    <mergeCell ref="E15:E16"/>
    <mergeCell ref="H15:H16"/>
    <mergeCell ref="D7:D8"/>
    <mergeCell ref="H20:H21"/>
    <mergeCell ref="H22:H23"/>
    <mergeCell ref="H24:H25"/>
    <mergeCell ref="D22:D23"/>
    <mergeCell ref="E22:E23"/>
    <mergeCell ref="E7:E8"/>
    <mergeCell ref="D11:D12"/>
    <mergeCell ref="E11:E12"/>
    <mergeCell ref="H11:H12"/>
    <mergeCell ref="D9:D10"/>
    <mergeCell ref="E9:E10"/>
    <mergeCell ref="C24:C25"/>
    <mergeCell ref="D24:D25"/>
    <mergeCell ref="E24:E25"/>
    <mergeCell ref="B20:B21"/>
    <mergeCell ref="C20:C21"/>
    <mergeCell ref="D20:D21"/>
    <mergeCell ref="E20:E21"/>
    <mergeCell ref="A20:A21"/>
    <mergeCell ref="A18:A19"/>
    <mergeCell ref="B18:B19"/>
    <mergeCell ref="C18:C19"/>
    <mergeCell ref="D18:D19"/>
    <mergeCell ref="E18:E19"/>
    <mergeCell ref="H9:H10"/>
    <mergeCell ref="C13:C14"/>
    <mergeCell ref="C15:C16"/>
    <mergeCell ref="A11:A12"/>
    <mergeCell ref="B11:B12"/>
    <mergeCell ref="C11:C12"/>
    <mergeCell ref="A13:A14"/>
    <mergeCell ref="B13:B14"/>
    <mergeCell ref="A15:A16"/>
    <mergeCell ref="B15:B16"/>
    <mergeCell ref="Y9:Y10"/>
    <mergeCell ref="Y11:Y12"/>
    <mergeCell ref="Y13:Y14"/>
    <mergeCell ref="Y15:Y16"/>
    <mergeCell ref="A1:Y1"/>
    <mergeCell ref="I2:Q2"/>
    <mergeCell ref="H4:H5"/>
    <mergeCell ref="A2:A3"/>
    <mergeCell ref="B2:B3"/>
    <mergeCell ref="C2:C3"/>
    <mergeCell ref="D2:D3"/>
    <mergeCell ref="E2:E3"/>
    <mergeCell ref="F2:H3"/>
    <mergeCell ref="A4:A5"/>
    <mergeCell ref="B4:B5"/>
    <mergeCell ref="C4:C5"/>
    <mergeCell ref="D4:D5"/>
    <mergeCell ref="E4:E5"/>
    <mergeCell ref="R2:S3"/>
    <mergeCell ref="W3:X3"/>
    <mergeCell ref="Y4:Y5"/>
    <mergeCell ref="A9:A10"/>
    <mergeCell ref="B9:B10"/>
    <mergeCell ref="C9:C10"/>
  </mergeCells>
  <pageMargins left="0.7" right="0.7" top="0.75" bottom="0.75" header="0.3" footer="0.3"/>
  <pageSetup scale="32" fitToHeight="0" orientation="landscape" r:id="rId1"/>
  <ignoredErrors>
    <ignoredError sqref="U11:U15 U23:U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Atención Integral de Nuestros A</vt:lpstr>
      <vt:lpstr>Por el Derecho Superior de Nues</vt:lpstr>
      <vt:lpstr>Por Nuestros Adolescentes en Si</vt:lpstr>
      <vt:lpstr>Desarrollo Comunitario, Comunid</vt:lpstr>
      <vt:lpstr>Estrategia Estatal Integral de </vt:lpstr>
      <vt:lpstr>Rehabilitación e Inclusión Soci</vt:lpstr>
      <vt:lpstr>Personas con Discapacidad Por U</vt:lpstr>
      <vt:lpstr>Actividades Institucionales</vt:lpstr>
    </vt:vector>
  </TitlesOfParts>
  <Company>DIFVER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javier.renteria</dc:creator>
  <cp:lastModifiedBy>ivonnet.palmeros</cp:lastModifiedBy>
  <cp:lastPrinted>2018-01-16T20:15:21Z</cp:lastPrinted>
  <dcterms:created xsi:type="dcterms:W3CDTF">2017-02-22T17:13:55Z</dcterms:created>
  <dcterms:modified xsi:type="dcterms:W3CDTF">2018-03-27T00:30:06Z</dcterms:modified>
</cp:coreProperties>
</file>